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asignavimai'!$A$1:$R$309</definedName>
  </definedNames>
  <calcPr calcId="152511"/>
  <fileRecoveryPr autoRecover="0"/>
</workbook>
</file>

<file path=xl/calcChain.xml><?xml version="1.0" encoding="utf-8"?>
<calcChain xmlns="http://schemas.openxmlformats.org/spreadsheetml/2006/main">
  <c r="I196" i="3" l="1"/>
  <c r="I180" i="3"/>
  <c r="I89" i="3"/>
  <c r="I69" i="3"/>
  <c r="I29" i="3"/>
  <c r="H300" i="3" l="1"/>
  <c r="I300" i="3"/>
  <c r="J300" i="3"/>
  <c r="K300" i="3"/>
  <c r="H301" i="3"/>
  <c r="I301" i="3"/>
  <c r="J301" i="3"/>
  <c r="K301" i="3"/>
  <c r="G300" i="3"/>
  <c r="H260" i="3"/>
  <c r="I260" i="3"/>
  <c r="J260" i="3"/>
  <c r="K260" i="3"/>
  <c r="G260" i="3"/>
  <c r="I258" i="3"/>
  <c r="I30" i="3" l="1"/>
  <c r="I120" i="3"/>
  <c r="I100" i="3"/>
  <c r="I237" i="3"/>
  <c r="I110" i="3"/>
  <c r="I90" i="3"/>
  <c r="I213" i="3" l="1"/>
  <c r="I214" i="3"/>
  <c r="I41" i="3" l="1"/>
  <c r="I285" i="3" l="1"/>
  <c r="I172" i="3" l="1"/>
  <c r="I60" i="3" l="1"/>
  <c r="I70" i="3"/>
  <c r="I50" i="3"/>
  <c r="I80" i="3"/>
  <c r="I40" i="3"/>
  <c r="I197" i="3"/>
  <c r="I189" i="3"/>
  <c r="I181" i="3"/>
  <c r="I173" i="3"/>
  <c r="I157" i="3"/>
  <c r="I91" i="3" l="1"/>
  <c r="I81" i="3"/>
  <c r="I150" i="3" l="1"/>
  <c r="I51" i="3"/>
  <c r="H298" i="3" l="1"/>
  <c r="I298" i="3"/>
  <c r="J298" i="3"/>
  <c r="K298" i="3"/>
  <c r="G298" i="3"/>
  <c r="H244" i="3"/>
  <c r="I244" i="3"/>
  <c r="J244" i="3"/>
  <c r="K244" i="3"/>
  <c r="G244" i="3"/>
  <c r="G216" i="3" l="1"/>
  <c r="H304" i="3"/>
  <c r="I304" i="3"/>
  <c r="J304" i="3"/>
  <c r="K304" i="3"/>
  <c r="G30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9" i="3" l="1"/>
  <c r="I289" i="3"/>
  <c r="J289" i="3"/>
  <c r="K289" i="3"/>
  <c r="H272" i="3"/>
  <c r="H273" i="3" s="1"/>
  <c r="H274" i="3" s="1"/>
  <c r="I272" i="3"/>
  <c r="J272" i="3"/>
  <c r="J273" i="3" s="1"/>
  <c r="J274" i="3" s="1"/>
  <c r="K272" i="3"/>
  <c r="K273" i="3" s="1"/>
  <c r="K274" i="3" s="1"/>
  <c r="H264" i="3"/>
  <c r="I264" i="3"/>
  <c r="J264" i="3"/>
  <c r="K264" i="3"/>
  <c r="H248" i="3"/>
  <c r="I248" i="3"/>
  <c r="J248" i="3"/>
  <c r="K248" i="3"/>
  <c r="H226" i="3"/>
  <c r="H227" i="3" s="1"/>
  <c r="I226" i="3"/>
  <c r="J226" i="3"/>
  <c r="J227" i="3" s="1"/>
  <c r="K226" i="3"/>
  <c r="K227" i="3" s="1"/>
  <c r="G226" i="3"/>
  <c r="G308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S32" i="3" s="1"/>
  <c r="J32" i="3"/>
  <c r="K32" i="3"/>
  <c r="G32" i="3"/>
  <c r="S82" i="3" l="1"/>
  <c r="S183" i="3"/>
  <c r="S167" i="3"/>
  <c r="S151" i="3"/>
  <c r="S142" i="3"/>
  <c r="S102" i="3"/>
  <c r="S62" i="3"/>
  <c r="S52" i="3"/>
  <c r="S42" i="3"/>
  <c r="I273" i="3"/>
  <c r="I274" i="3" s="1"/>
  <c r="I227" i="3"/>
  <c r="S226" i="3"/>
  <c r="S199" i="3"/>
  <c r="S191" i="3"/>
  <c r="S175" i="3"/>
  <c r="S159" i="3"/>
  <c r="S132" i="3"/>
  <c r="S122" i="3"/>
  <c r="S112" i="3"/>
  <c r="S92" i="3"/>
  <c r="S72" i="3"/>
  <c r="J265" i="3"/>
  <c r="J266" i="3" s="1"/>
  <c r="K265" i="3"/>
  <c r="K266" i="3" s="1"/>
  <c r="I265" i="3"/>
  <c r="I266" i="3" s="1"/>
  <c r="H265" i="3"/>
  <c r="H266" i="3" s="1"/>
  <c r="G200" i="3"/>
  <c r="G301" i="3"/>
  <c r="I306" i="3"/>
  <c r="G306" i="3" l="1"/>
  <c r="J306" i="3"/>
  <c r="H306" i="3"/>
  <c r="K306" i="3"/>
  <c r="H239" i="3"/>
  <c r="I239" i="3"/>
  <c r="J239" i="3"/>
  <c r="K239" i="3"/>
  <c r="G239" i="3"/>
  <c r="S239" i="3" l="1"/>
  <c r="I200" i="3"/>
  <c r="K200" i="3"/>
  <c r="J200" i="3"/>
  <c r="H200" i="3"/>
  <c r="H283" i="3" l="1"/>
  <c r="G217" i="3" l="1"/>
  <c r="G218" i="3" s="1"/>
  <c r="H216" i="3"/>
  <c r="I216" i="3"/>
  <c r="S216" i="3" s="1"/>
  <c r="J216" i="3"/>
  <c r="K216" i="3"/>
  <c r="G227" i="3"/>
  <c r="K217" i="3" l="1"/>
  <c r="K308" i="3"/>
  <c r="J217" i="3"/>
  <c r="J308" i="3"/>
  <c r="H217" i="3"/>
  <c r="H308" i="3"/>
  <c r="I217" i="3"/>
  <c r="I308" i="3"/>
  <c r="G289" i="3" l="1"/>
  <c r="S289" i="3" s="1"/>
  <c r="K286" i="3"/>
  <c r="J286" i="3"/>
  <c r="I286" i="3"/>
  <c r="H286" i="3"/>
  <c r="G286" i="3"/>
  <c r="K283" i="3"/>
  <c r="J283" i="3"/>
  <c r="I283" i="3"/>
  <c r="G283" i="3"/>
  <c r="K279" i="3"/>
  <c r="J279" i="3"/>
  <c r="I279" i="3"/>
  <c r="H279" i="3"/>
  <c r="G279" i="3"/>
  <c r="G272" i="3"/>
  <c r="S272" i="3" s="1"/>
  <c r="G264" i="3"/>
  <c r="S264" i="3" s="1"/>
  <c r="S260" i="3"/>
  <c r="G248" i="3"/>
  <c r="S248" i="3" s="1"/>
  <c r="K232" i="3"/>
  <c r="J232" i="3"/>
  <c r="I232" i="3"/>
  <c r="H232" i="3"/>
  <c r="G232" i="3"/>
  <c r="S286" i="3" l="1"/>
  <c r="S232" i="3"/>
  <c r="S283" i="3"/>
  <c r="S279" i="3"/>
  <c r="S244" i="3"/>
  <c r="J290" i="3"/>
  <c r="J291" i="3" s="1"/>
  <c r="K249" i="3"/>
  <c r="K250" i="3" s="1"/>
  <c r="H249" i="3"/>
  <c r="H250" i="3" s="1"/>
  <c r="G249" i="3"/>
  <c r="G250" i="3" s="1"/>
  <c r="K290" i="3"/>
  <c r="K291" i="3" s="1"/>
  <c r="I249" i="3"/>
  <c r="I250" i="3" s="1"/>
  <c r="I290" i="3"/>
  <c r="I291" i="3" s="1"/>
  <c r="J249" i="3"/>
  <c r="J250" i="3" s="1"/>
  <c r="H290" i="3"/>
  <c r="H291" i="3" s="1"/>
  <c r="G265" i="3"/>
  <c r="G266" i="3" s="1"/>
  <c r="G290" i="3"/>
  <c r="G291" i="3" s="1"/>
  <c r="G273" i="3"/>
  <c r="G274" i="3" s="1"/>
  <c r="G292" i="3" l="1"/>
  <c r="G311" i="3" s="1"/>
  <c r="H218" i="3"/>
  <c r="H292" i="3" s="1"/>
  <c r="H309" i="3" s="1"/>
  <c r="I218" i="3"/>
  <c r="I292" i="3" s="1"/>
  <c r="I309" i="3" s="1"/>
  <c r="J218" i="3"/>
  <c r="J292" i="3" s="1"/>
  <c r="J309" i="3" s="1"/>
  <c r="K218" i="3"/>
  <c r="K292" i="3" s="1"/>
  <c r="K309" i="3" s="1"/>
  <c r="K312" i="3" l="1"/>
  <c r="J312" i="3"/>
  <c r="H312" i="3"/>
  <c r="I312" i="3"/>
  <c r="G309" i="3"/>
  <c r="J311" i="3"/>
  <c r="I311" i="3"/>
  <c r="K311" i="3"/>
  <c r="G312" i="3" l="1"/>
  <c r="H311" i="3"/>
</calcChain>
</file>

<file path=xl/sharedStrings.xml><?xml version="1.0" encoding="utf-8"?>
<sst xmlns="http://schemas.openxmlformats.org/spreadsheetml/2006/main" count="1413" uniqueCount="386">
  <si>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</si>
  <si>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</si>
  <si>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</si>
  <si>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</si>
  <si>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</si>
  <si>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</si>
  <si>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</si>
  <si>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</si>
  <si>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</si>
  <si>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</si>
  <si>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</si>
  <si>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</si>
  <si>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</si>
  <si>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</si>
  <si>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</si>
  <si>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</si>
  <si>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</si>
  <si>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</si>
  <si>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</si>
  <si>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</si>
  <si>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</si>
  <si>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</si>
  <si>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</si>
  <si>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</si>
  <si>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</si>
  <si>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</si>
  <si>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</si>
  <si>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</si>
  <si>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</si>
  <si>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</si>
  <si>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</si>
  <si>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</si>
  <si>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</si>
  <si>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</si>
  <si>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</si>
  <si>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</si>
  <si>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</si>
  <si>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</si>
  <si>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</si>
  <si>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</si>
  <si>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</si>
  <si>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</si>
  <si>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</si>
  <si>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</si>
  <si>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Alsėdžių Stanislovo Narutavičiaus gimnazijos veikla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</si>
  <si>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</si>
  <si>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</si>
  <si>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</si>
  <si>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</si>
  <si>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</si>
  <si>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</si>
  <si>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</si>
  <si>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</si>
  <si>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</si>
  <si>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</si>
  <si>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</si>
  <si>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</si>
  <si>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</si>
  <si>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</si>
  <si>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</si>
  <si>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</si>
  <si>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</si>
  <si>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</si>
  <si>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</si>
  <si>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</si>
  <si>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</si>
  <si>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</si>
  <si>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</si>
  <si>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</si>
  <si>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</si>
  <si>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</si>
  <si>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</si>
  <si>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</si>
  <si>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</si>
  <si>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</si>
  <si>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</si>
  <si>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</si>
  <si>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</si>
  <si>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</si>
  <si>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</si>
  <si>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</si>
  <si>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</si>
  <si>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</si>
  <si>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</si>
  <si>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</si>
  <si>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</si>
  <si>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</si>
  <si>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</si>
  <si>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</si>
  <si>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</si>
  <si>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</si>
  <si>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</si>
  <si>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</si>
  <si>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</si>
  <si>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</si>
  <si>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</si>
  <si>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</si>
  <si>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</si>
  <si>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</si>
  <si>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</si>
  <si>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</si>
  <si>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</si>
  <si>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</si>
  <si>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</si>
  <si>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</si>
  <si>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</si>
  <si>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</si>
  <si>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</si>
  <si>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</si>
  <si>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</si>
  <si>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</si>
  <si>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</si>
  <si>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</si>
  <si>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</si>
  <si>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</si>
  <si>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</si>
  <si>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</si>
  <si>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</si>
  <si>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</si>
  <si>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</si>
  <si>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</si>
  <si>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</si>
  <si>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</si>
  <si>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</si>
  <si>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</si>
  <si>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</si>
  <si>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</si>
  <si>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</si>
  <si>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</si>
  <si>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</si>
  <si>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</si>
  <si>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</si>
  <si>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</si>
  <si>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</si>
  <si>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</si>
  <si>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</si>
  <si>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</si>
  <si>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</si>
  <si>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</si>
  <si>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</si>
  <si>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</si>
  <si>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</si>
  <si>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</si>
  <si>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</si>
  <si>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</si>
  <si>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</si>
  <si>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</si>
  <si>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</si>
  <si>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</si>
  <si>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</si>
  <si>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</si>
  <si>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</si>
  <si>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</si>
  <si>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</si>
  <si>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</si>
  <si>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</si>
  <si>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</si>
  <si>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</si>
  <si>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</si>
  <si>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</si>
  <si>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</si>
  <si>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</si>
  <si>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</si>
  <si>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</si>
  <si>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</si>
  <si>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</si>
  <si>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</si>
  <si>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</si>
  <si>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</si>
  <si>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</si>
  <si>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</si>
  <si>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</si>
  <si>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</si>
  <si>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</si>
  <si>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</si>
  <si>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</si>
  <si>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</si>
  <si>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</si>
  <si>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</si>
  <si>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</si>
  <si>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</si>
  <si>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</si>
  <si>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</si>
  <si>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</si>
  <si>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</si>
  <si>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</si>
  <si>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</si>
  <si>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</si>
  <si>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</si>
  <si>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</si>
  <si>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</si>
  <si>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</si>
  <si>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</si>
  <si>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</si>
  <si>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</si>
  <si>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</si>
  <si>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</si>
  <si>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</si>
  <si>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</si>
  <si>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</si>
  <si>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</si>
  <si>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</si>
  <si>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</si>
  <si>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</si>
  <si>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</si>
  <si>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</si>
  <si>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</si>
  <si>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</si>
  <si>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</si>
  <si>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</si>
  <si>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</si>
  <si>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</si>
  <si>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</si>
  <si>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</si>
  <si>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</si>
  <si>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</si>
  <si>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</si>
  <si>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</si>
  <si>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</si>
  <si>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</si>
  <si>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</si>
  <si>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</si>
  <si>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</si>
  <si>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</si>
  <si>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</si>
  <si>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</si>
  <si>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</si>
  <si>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</si>
  <si>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</si>
  <si>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</si>
  <si>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</si>
  <si>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</si>
  <si>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</si>
  <si>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</si>
  <si>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</si>
  <si>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</si>
  <si>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</si>
  <si>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</si>
  <si>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</si>
  <si>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</si>
  <si>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</si>
  <si>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</si>
  <si>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</si>
  <si>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</si>
  <si>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</si>
  <si>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</si>
  <si>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</si>
  <si>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</si>
  <si>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</si>
  <si>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</si>
  <si>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</si>
  <si>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</si>
  <si>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</si>
  <si>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</si>
  <si>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</si>
  <si>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</si>
  <si>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</si>
  <si>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</si>
  <si>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</si>
  <si>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</si>
  <si>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</si>
  <si>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</si>
  <si>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</si>
  <si>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</si>
  <si>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</si>
  <si>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</si>
  <si>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</si>
  <si>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</si>
  <si>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</si>
  <si>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</si>
  <si>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</si>
  <si>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</si>
  <si>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</si>
  <si>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</si>
  <si>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</si>
  <si>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</si>
  <si>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</si>
  <si>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</si>
  <si>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</si>
  <si>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</si>
  <si>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</si>
  <si>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</si>
  <si>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</si>
  <si>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</si>
  <si>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</si>
  <si>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</si>
  <si>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</si>
  <si>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</si>
  <si>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</si>
  <si>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</si>
  <si>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</si>
  <si>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</si>
  <si>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</si>
  <si>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</si>
  <si>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</si>
  <si>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</si>
  <si>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</si>
  <si>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</si>
  <si>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</si>
  <si>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</si>
  <si>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</si>
  <si>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</si>
  <si>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</si>
  <si>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</si>
  <si>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</si>
  <si>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</si>
  <si>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</si>
  <si>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</si>
  <si>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</si>
  <si>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</si>
  <si>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</si>
  <si>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</si>
  <si>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</si>
  <si>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</si>
  <si>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</si>
  <si>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</si>
  <si>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</si>
  <si>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</si>
  <si>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</si>
  <si>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</si>
  <si>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</si>
  <si>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</si>
  <si>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</si>
  <si>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</si>
  <si>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</si>
  <si>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</si>
  <si>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</si>
  <si>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</si>
  <si>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</si>
  <si>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</si>
  <si>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</si>
  <si>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</si>
  <si>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</si>
  <si>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</si>
  <si>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</si>
  <si>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</si>
  <si>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</si>
  <si>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</si>
  <si>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</si>
  <si>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</si>
  <si>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</si>
  <si>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</si>
  <si>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</si>
  <si>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</si>
  <si>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</si>
  <si>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</si>
  <si>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</si>
  <si>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</si>
  <si>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</si>
  <si>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</si>
  <si>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</si>
  <si>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</si>
  <si>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</si>
  <si>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</si>
  <si>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</si>
  <si>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</si>
  <si>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</si>
  <si>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</si>
  <si>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</si>
  <si>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</si>
  <si>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</si>
  <si>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</si>
  <si>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</si>
  <si>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</si>
  <si>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</si>
  <si>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</si>
  <si>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</si>
  <si>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</si>
  <si>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</si>
  <si>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</si>
  <si>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</si>
  <si>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</si>
  <si>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</si>
  <si>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</si>
  <si>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</si>
  <si>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</si>
  <si>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</si>
  <si>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</si>
  <si>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</si>
  <si>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</si>
  <si>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</si>
  <si>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</si>
  <si>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</si>
  <si>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</si>
  <si>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>SB(VB</t>
  </si>
  <si>
    <t xml:space="preserve">2024 m. liepos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</si>
</sst>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topLeftCell="C1" zoomScale="85" zoomScaleNormal="85" zoomScaleSheetLayoutView="55" workbookViewId="0">
      <pane ySplit="13" topLeftCell="A184" activePane="bottomLeft" state="frozen"/>
      <selection pane="bottomLeft" activeCell="Y184" sqref="Y184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349</v>
      </c>
      <c r="O1" s="1"/>
    </row>
    <row r="2" spans="1:19" x14ac:dyDescent="0.25">
      <c r="J2" s="1"/>
      <c r="K2" s="1"/>
      <c r="L2" s="1"/>
      <c r="N2" s="1" t="s">
        <v>350</v>
      </c>
      <c r="O2" s="1"/>
    </row>
    <row r="3" spans="1:19" x14ac:dyDescent="0.25">
      <c r="J3" s="1"/>
      <c r="K3" s="1"/>
      <c r="L3" s="1"/>
      <c r="N3" s="1" t="s">
        <v>360</v>
      </c>
      <c r="O3" s="1"/>
    </row>
    <row r="4" spans="1:19" x14ac:dyDescent="0.25">
      <c r="J4" s="1"/>
      <c r="K4" s="1"/>
      <c r="L4" s="1"/>
      <c r="N4" s="1" t="s">
        <v>382</v>
      </c>
      <c r="O4" s="1"/>
    </row>
    <row r="5" spans="1:19" x14ac:dyDescent="0.25">
      <c r="J5" s="1"/>
      <c r="K5" s="1"/>
      <c r="L5" s="1"/>
      <c r="N5" s="1" t="s">
        <v>383</v>
      </c>
      <c r="O5" s="1"/>
    </row>
    <row r="6" spans="1:19" x14ac:dyDescent="0.25">
      <c r="J6" s="1"/>
      <c r="K6" s="1"/>
      <c r="L6" s="1"/>
      <c r="N6" s="144" t="s">
        <v>385</v>
      </c>
      <c r="O6" s="1"/>
    </row>
    <row r="7" spans="1:19" x14ac:dyDescent="0.25">
      <c r="I7" s="1"/>
      <c r="J7" s="108"/>
      <c r="K7" s="1"/>
      <c r="L7" s="1"/>
      <c r="N7" s="108" t="s">
        <v>361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4" t="s">
        <v>353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75"/>
    </row>
    <row r="12" spans="1:19" ht="12.75" x14ac:dyDescent="0.2">
      <c r="A12" s="186" t="s">
        <v>12</v>
      </c>
      <c r="B12" s="186" t="s">
        <v>334</v>
      </c>
      <c r="C12" s="186" t="s">
        <v>13</v>
      </c>
      <c r="D12" s="186" t="s">
        <v>14</v>
      </c>
      <c r="E12" s="186" t="s">
        <v>5</v>
      </c>
      <c r="F12" s="186" t="s">
        <v>333</v>
      </c>
      <c r="G12" s="186" t="s">
        <v>354</v>
      </c>
      <c r="H12" s="186" t="s">
        <v>335</v>
      </c>
      <c r="I12" s="187" t="s">
        <v>355</v>
      </c>
      <c r="J12" s="186" t="s">
        <v>356</v>
      </c>
      <c r="K12" s="186" t="s">
        <v>357</v>
      </c>
      <c r="L12" s="186" t="s">
        <v>336</v>
      </c>
      <c r="M12" s="188" t="s">
        <v>9</v>
      </c>
      <c r="N12" s="188" t="s">
        <v>337</v>
      </c>
      <c r="O12" s="188"/>
      <c r="P12" s="188" t="s">
        <v>338</v>
      </c>
      <c r="Q12" s="188"/>
      <c r="R12" s="188"/>
      <c r="S12" s="185" t="s">
        <v>358</v>
      </c>
    </row>
    <row r="13" spans="1:19" ht="25.5" x14ac:dyDescent="0.2">
      <c r="A13" s="186"/>
      <c r="B13" s="186"/>
      <c r="C13" s="186"/>
      <c r="D13" s="186"/>
      <c r="E13" s="186"/>
      <c r="F13" s="186"/>
      <c r="G13" s="186"/>
      <c r="H13" s="186"/>
      <c r="I13" s="187"/>
      <c r="J13" s="186"/>
      <c r="K13" s="186"/>
      <c r="L13" s="186"/>
      <c r="M13" s="188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5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8" t="s">
        <v>138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83"/>
    </row>
    <row r="16" spans="1:19" ht="30" x14ac:dyDescent="0.25">
      <c r="A16" s="176" t="s">
        <v>0</v>
      </c>
      <c r="B16" s="181" t="s">
        <v>0</v>
      </c>
      <c r="C16" s="177" t="s">
        <v>139</v>
      </c>
      <c r="D16" s="177"/>
      <c r="E16" s="177"/>
      <c r="F16" s="161" t="s">
        <v>40</v>
      </c>
      <c r="G16" s="163"/>
      <c r="H16" s="164"/>
      <c r="I16" s="164"/>
      <c r="J16" s="164"/>
      <c r="K16" s="165"/>
      <c r="L16" s="161" t="s">
        <v>325</v>
      </c>
      <c r="M16" s="21" t="s">
        <v>128</v>
      </c>
      <c r="N16" s="57" t="s">
        <v>228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6"/>
      <c r="B17" s="181"/>
      <c r="C17" s="177"/>
      <c r="D17" s="177"/>
      <c r="E17" s="177"/>
      <c r="F17" s="161"/>
      <c r="G17" s="166"/>
      <c r="H17" s="167"/>
      <c r="I17" s="167"/>
      <c r="J17" s="167"/>
      <c r="K17" s="168"/>
      <c r="L17" s="161"/>
      <c r="M17" s="21" t="s">
        <v>38</v>
      </c>
      <c r="N17" s="21" t="s">
        <v>243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6"/>
      <c r="B18" s="181"/>
      <c r="C18" s="177"/>
      <c r="D18" s="177"/>
      <c r="E18" s="177"/>
      <c r="F18" s="161"/>
      <c r="G18" s="166"/>
      <c r="H18" s="167"/>
      <c r="I18" s="167"/>
      <c r="J18" s="167"/>
      <c r="K18" s="168"/>
      <c r="L18" s="161"/>
      <c r="M18" s="21" t="s">
        <v>39</v>
      </c>
      <c r="N18" s="21" t="s">
        <v>227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6"/>
      <c r="B19" s="181"/>
      <c r="C19" s="177"/>
      <c r="D19" s="177"/>
      <c r="E19" s="177"/>
      <c r="F19" s="161"/>
      <c r="G19" s="166"/>
      <c r="H19" s="167"/>
      <c r="I19" s="167"/>
      <c r="J19" s="167"/>
      <c r="K19" s="168"/>
      <c r="L19" s="161"/>
      <c r="M19" s="21" t="s">
        <v>129</v>
      </c>
      <c r="N19" s="57" t="s">
        <v>226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6"/>
      <c r="B20" s="181"/>
      <c r="C20" s="177"/>
      <c r="D20" s="177"/>
      <c r="E20" s="177"/>
      <c r="F20" s="161"/>
      <c r="G20" s="166"/>
      <c r="H20" s="167"/>
      <c r="I20" s="167"/>
      <c r="J20" s="167"/>
      <c r="K20" s="168"/>
      <c r="L20" s="161"/>
      <c r="M20" s="21" t="s">
        <v>130</v>
      </c>
      <c r="N20" s="21" t="s">
        <v>225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6"/>
      <c r="B21" s="181"/>
      <c r="C21" s="177"/>
      <c r="D21" s="177"/>
      <c r="E21" s="177"/>
      <c r="F21" s="161"/>
      <c r="G21" s="166"/>
      <c r="H21" s="167"/>
      <c r="I21" s="167"/>
      <c r="J21" s="167"/>
      <c r="K21" s="168"/>
      <c r="L21" s="161"/>
      <c r="M21" s="21" t="s">
        <v>140</v>
      </c>
      <c r="N21" s="21" t="s">
        <v>102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6"/>
      <c r="B22" s="181"/>
      <c r="C22" s="177"/>
      <c r="D22" s="177"/>
      <c r="E22" s="177"/>
      <c r="F22" s="161"/>
      <c r="G22" s="169"/>
      <c r="H22" s="170"/>
      <c r="I22" s="170"/>
      <c r="J22" s="170"/>
      <c r="K22" s="171"/>
      <c r="L22" s="161"/>
      <c r="M22" s="21" t="s">
        <v>141</v>
      </c>
      <c r="N22" s="21" t="s">
        <v>149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6"/>
      <c r="B23" s="179" t="s">
        <v>0</v>
      </c>
      <c r="C23" s="180" t="s">
        <v>0</v>
      </c>
      <c r="D23" s="151" t="s">
        <v>41</v>
      </c>
      <c r="E23" s="151"/>
      <c r="F23" s="152" t="s">
        <v>27</v>
      </c>
      <c r="G23" s="153"/>
      <c r="H23" s="153"/>
      <c r="I23" s="153"/>
      <c r="J23" s="153"/>
      <c r="K23" s="153"/>
      <c r="L23" s="172" t="s">
        <v>25</v>
      </c>
      <c r="M23" s="22" t="s">
        <v>252</v>
      </c>
      <c r="N23" s="22" t="s">
        <v>232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6"/>
      <c r="B24" s="179"/>
      <c r="C24" s="180"/>
      <c r="D24" s="151"/>
      <c r="E24" s="151"/>
      <c r="F24" s="152"/>
      <c r="G24" s="153"/>
      <c r="H24" s="153"/>
      <c r="I24" s="153"/>
      <c r="J24" s="153"/>
      <c r="K24" s="153"/>
      <c r="L24" s="172"/>
      <c r="M24" s="22" t="s">
        <v>253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6"/>
      <c r="B25" s="179"/>
      <c r="C25" s="180"/>
      <c r="D25" s="151"/>
      <c r="E25" s="151"/>
      <c r="F25" s="152"/>
      <c r="G25" s="153"/>
      <c r="H25" s="153"/>
      <c r="I25" s="153"/>
      <c r="J25" s="153"/>
      <c r="K25" s="153"/>
      <c r="L25" s="172"/>
      <c r="M25" s="22" t="s">
        <v>100</v>
      </c>
      <c r="N25" s="24" t="s">
        <v>229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6"/>
      <c r="B26" s="179"/>
      <c r="C26" s="180"/>
      <c r="D26" s="151"/>
      <c r="E26" s="151"/>
      <c r="F26" s="152"/>
      <c r="G26" s="153"/>
      <c r="H26" s="153"/>
      <c r="I26" s="153"/>
      <c r="J26" s="153"/>
      <c r="K26" s="153"/>
      <c r="L26" s="172"/>
      <c r="M26" s="22" t="s">
        <v>98</v>
      </c>
      <c r="N26" s="24" t="s">
        <v>230</v>
      </c>
      <c r="O26" s="23" t="s">
        <v>116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6"/>
      <c r="B27" s="179"/>
      <c r="C27" s="180"/>
      <c r="D27" s="151"/>
      <c r="E27" s="151"/>
      <c r="F27" s="152"/>
      <c r="G27" s="153"/>
      <c r="H27" s="153"/>
      <c r="I27" s="153"/>
      <c r="J27" s="153"/>
      <c r="K27" s="153"/>
      <c r="L27" s="172"/>
      <c r="M27" s="22" t="s">
        <v>99</v>
      </c>
      <c r="N27" s="24" t="s">
        <v>231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6"/>
      <c r="B28" s="179"/>
      <c r="C28" s="180"/>
      <c r="D28" s="151"/>
      <c r="E28" s="151"/>
      <c r="F28" s="152"/>
      <c r="G28" s="153"/>
      <c r="H28" s="153"/>
      <c r="I28" s="153"/>
      <c r="J28" s="153"/>
      <c r="K28" s="153"/>
      <c r="L28" s="172"/>
      <c r="M28" s="22" t="s">
        <v>278</v>
      </c>
      <c r="N28" s="24" t="s">
        <v>254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6"/>
      <c r="B29" s="179"/>
      <c r="C29" s="155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45">
        <f>294.1+6.2+4</f>
        <v>304.3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6"/>
      <c r="B30" s="179"/>
      <c r="C30" s="155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45">
        <f>1328.9+9.739+5.5+9.2+4.203</f>
        <v>1357.5420000000001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6"/>
      <c r="B31" s="179"/>
      <c r="C31" s="155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6"/>
      <c r="B32" s="179"/>
      <c r="C32" s="155"/>
      <c r="D32" s="156" t="s">
        <v>28</v>
      </c>
      <c r="E32" s="156"/>
      <c r="F32" s="156"/>
      <c r="G32" s="50">
        <f>SUM(G29:G31)</f>
        <v>1521.3</v>
      </c>
      <c r="H32" s="50">
        <f t="shared" ref="H32:K32" si="0">SUM(H29:H31)</f>
        <v>0</v>
      </c>
      <c r="I32" s="89">
        <f t="shared" si="0"/>
        <v>1667.8420000000001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9.6326825741142541E-2</v>
      </c>
    </row>
    <row r="33" spans="1:20" ht="30" x14ac:dyDescent="0.25">
      <c r="A33" s="176"/>
      <c r="B33" s="179"/>
      <c r="C33" s="162" t="s">
        <v>16</v>
      </c>
      <c r="D33" s="151" t="s">
        <v>362</v>
      </c>
      <c r="E33" s="151"/>
      <c r="F33" s="152" t="s">
        <v>27</v>
      </c>
      <c r="G33" s="153"/>
      <c r="H33" s="153"/>
      <c r="I33" s="153"/>
      <c r="J33" s="153"/>
      <c r="K33" s="153"/>
      <c r="L33" s="172" t="s">
        <v>25</v>
      </c>
      <c r="M33" s="63" t="s">
        <v>269</v>
      </c>
      <c r="N33" s="63" t="s">
        <v>232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6"/>
      <c r="B34" s="179"/>
      <c r="C34" s="162"/>
      <c r="D34" s="151"/>
      <c r="E34" s="151"/>
      <c r="F34" s="152"/>
      <c r="G34" s="153"/>
      <c r="H34" s="153"/>
      <c r="I34" s="153"/>
      <c r="J34" s="153"/>
      <c r="K34" s="153"/>
      <c r="L34" s="172"/>
      <c r="M34" s="63" t="s">
        <v>270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6"/>
      <c r="B35" s="179"/>
      <c r="C35" s="162"/>
      <c r="D35" s="151"/>
      <c r="E35" s="151"/>
      <c r="F35" s="152"/>
      <c r="G35" s="153"/>
      <c r="H35" s="153"/>
      <c r="I35" s="153"/>
      <c r="J35" s="153"/>
      <c r="K35" s="153"/>
      <c r="L35" s="172"/>
      <c r="M35" s="63" t="s">
        <v>107</v>
      </c>
      <c r="N35" s="64" t="s">
        <v>229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6"/>
      <c r="B36" s="179"/>
      <c r="C36" s="162"/>
      <c r="D36" s="151"/>
      <c r="E36" s="151"/>
      <c r="F36" s="152"/>
      <c r="G36" s="153"/>
      <c r="H36" s="153"/>
      <c r="I36" s="153"/>
      <c r="J36" s="153"/>
      <c r="K36" s="153"/>
      <c r="L36" s="172"/>
      <c r="M36" s="63" t="s">
        <v>108</v>
      </c>
      <c r="N36" s="64" t="s">
        <v>230</v>
      </c>
      <c r="O36" s="23" t="s">
        <v>116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6"/>
      <c r="B37" s="179"/>
      <c r="C37" s="162"/>
      <c r="D37" s="151"/>
      <c r="E37" s="151"/>
      <c r="F37" s="152"/>
      <c r="G37" s="153"/>
      <c r="H37" s="153"/>
      <c r="I37" s="153"/>
      <c r="J37" s="153"/>
      <c r="K37" s="153"/>
      <c r="L37" s="172"/>
      <c r="M37" s="63" t="s">
        <v>109</v>
      </c>
      <c r="N37" s="24" t="s">
        <v>231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6"/>
      <c r="B38" s="179"/>
      <c r="C38" s="162"/>
      <c r="D38" s="151"/>
      <c r="E38" s="151"/>
      <c r="F38" s="152"/>
      <c r="G38" s="153"/>
      <c r="H38" s="153"/>
      <c r="I38" s="153"/>
      <c r="J38" s="153"/>
      <c r="K38" s="153"/>
      <c r="L38" s="172"/>
      <c r="M38" s="22" t="s">
        <v>277</v>
      </c>
      <c r="N38" s="24" t="s">
        <v>254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6"/>
      <c r="B39" s="179"/>
      <c r="C39" s="155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6"/>
      <c r="B40" s="179"/>
      <c r="C40" s="155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</f>
        <v>491.43399999999997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6"/>
      <c r="B41" s="179"/>
      <c r="C41" s="155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f>2+1.5</f>
        <v>3.5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6"/>
      <c r="B42" s="179"/>
      <c r="C42" s="155"/>
      <c r="D42" s="156" t="s">
        <v>28</v>
      </c>
      <c r="E42" s="156"/>
      <c r="F42" s="156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677.73399999999992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6.2612104107870756E-2</v>
      </c>
    </row>
    <row r="43" spans="1:20" ht="45" x14ac:dyDescent="0.25">
      <c r="A43" s="176"/>
      <c r="B43" s="179"/>
      <c r="C43" s="162" t="s">
        <v>32</v>
      </c>
      <c r="D43" s="151" t="s">
        <v>363</v>
      </c>
      <c r="E43" s="151"/>
      <c r="F43" s="152" t="s">
        <v>27</v>
      </c>
      <c r="G43" s="153"/>
      <c r="H43" s="153"/>
      <c r="I43" s="153"/>
      <c r="J43" s="153"/>
      <c r="K43" s="153"/>
      <c r="L43" s="172" t="s">
        <v>25</v>
      </c>
      <c r="M43" s="63" t="s">
        <v>271</v>
      </c>
      <c r="N43" s="64" t="s">
        <v>226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6"/>
      <c r="B44" s="179"/>
      <c r="C44" s="162"/>
      <c r="D44" s="151"/>
      <c r="E44" s="151"/>
      <c r="F44" s="152"/>
      <c r="G44" s="153"/>
      <c r="H44" s="153"/>
      <c r="I44" s="153"/>
      <c r="J44" s="153"/>
      <c r="K44" s="153"/>
      <c r="L44" s="172"/>
      <c r="M44" s="63" t="s">
        <v>272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6"/>
      <c r="B45" s="179"/>
      <c r="C45" s="162"/>
      <c r="D45" s="151"/>
      <c r="E45" s="151"/>
      <c r="F45" s="152"/>
      <c r="G45" s="153"/>
      <c r="H45" s="153"/>
      <c r="I45" s="153"/>
      <c r="J45" s="153"/>
      <c r="K45" s="153"/>
      <c r="L45" s="172"/>
      <c r="M45" s="63" t="s">
        <v>110</v>
      </c>
      <c r="N45" s="64" t="s">
        <v>229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6"/>
      <c r="B46" s="179"/>
      <c r="C46" s="162"/>
      <c r="D46" s="151"/>
      <c r="E46" s="151"/>
      <c r="F46" s="152"/>
      <c r="G46" s="153"/>
      <c r="H46" s="153"/>
      <c r="I46" s="153"/>
      <c r="J46" s="153"/>
      <c r="K46" s="153"/>
      <c r="L46" s="172"/>
      <c r="M46" s="63" t="s">
        <v>111</v>
      </c>
      <c r="N46" s="64" t="s">
        <v>230</v>
      </c>
      <c r="O46" s="65" t="s">
        <v>116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6"/>
      <c r="B47" s="179"/>
      <c r="C47" s="162"/>
      <c r="D47" s="151"/>
      <c r="E47" s="151"/>
      <c r="F47" s="152"/>
      <c r="G47" s="153"/>
      <c r="H47" s="153"/>
      <c r="I47" s="153"/>
      <c r="J47" s="153"/>
      <c r="K47" s="153"/>
      <c r="L47" s="172"/>
      <c r="M47" s="63" t="s">
        <v>112</v>
      </c>
      <c r="N47" s="64" t="s">
        <v>231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6"/>
      <c r="B48" s="179"/>
      <c r="C48" s="162"/>
      <c r="D48" s="151"/>
      <c r="E48" s="151"/>
      <c r="F48" s="152"/>
      <c r="G48" s="153"/>
      <c r="H48" s="153"/>
      <c r="I48" s="153"/>
      <c r="J48" s="153"/>
      <c r="K48" s="153"/>
      <c r="L48" s="172"/>
      <c r="M48" s="22" t="s">
        <v>276</v>
      </c>
      <c r="N48" s="24" t="s">
        <v>254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6"/>
      <c r="B49" s="179"/>
      <c r="C49" s="155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v>350.8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6"/>
      <c r="B50" s="179"/>
      <c r="C50" s="155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</f>
        <v>1888.48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6"/>
      <c r="B51" s="179"/>
      <c r="C51" s="155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</f>
        <v>81.3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6"/>
      <c r="B52" s="179"/>
      <c r="C52" s="155"/>
      <c r="D52" s="156" t="s">
        <v>28</v>
      </c>
      <c r="E52" s="156"/>
      <c r="F52" s="156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2320.5800000000004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0.1088504286164815</v>
      </c>
    </row>
    <row r="53" spans="1:20" ht="30" x14ac:dyDescent="0.25">
      <c r="A53" s="176"/>
      <c r="B53" s="179"/>
      <c r="C53" s="162" t="s">
        <v>33</v>
      </c>
      <c r="D53" s="151" t="s">
        <v>364</v>
      </c>
      <c r="E53" s="151"/>
      <c r="F53" s="152" t="s">
        <v>27</v>
      </c>
      <c r="G53" s="153"/>
      <c r="H53" s="153"/>
      <c r="I53" s="153"/>
      <c r="J53" s="153"/>
      <c r="K53" s="153"/>
      <c r="L53" s="172" t="s">
        <v>25</v>
      </c>
      <c r="M53" s="63" t="s">
        <v>255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6"/>
      <c r="B54" s="179"/>
      <c r="C54" s="162"/>
      <c r="D54" s="151"/>
      <c r="E54" s="151"/>
      <c r="F54" s="152"/>
      <c r="G54" s="153"/>
      <c r="H54" s="153"/>
      <c r="I54" s="153"/>
      <c r="J54" s="153"/>
      <c r="K54" s="153"/>
      <c r="L54" s="172"/>
      <c r="M54" s="63" t="s">
        <v>113</v>
      </c>
      <c r="N54" s="64" t="s">
        <v>229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6"/>
      <c r="B55" s="179"/>
      <c r="C55" s="162"/>
      <c r="D55" s="151"/>
      <c r="E55" s="151"/>
      <c r="F55" s="152"/>
      <c r="G55" s="153"/>
      <c r="H55" s="153"/>
      <c r="I55" s="153"/>
      <c r="J55" s="153"/>
      <c r="K55" s="153"/>
      <c r="L55" s="172"/>
      <c r="M55" s="63" t="s">
        <v>114</v>
      </c>
      <c r="N55" s="64" t="s">
        <v>230</v>
      </c>
      <c r="O55" s="65" t="s">
        <v>116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6"/>
      <c r="B56" s="179"/>
      <c r="C56" s="162"/>
      <c r="D56" s="151"/>
      <c r="E56" s="151"/>
      <c r="F56" s="152"/>
      <c r="G56" s="153"/>
      <c r="H56" s="153"/>
      <c r="I56" s="153"/>
      <c r="J56" s="153"/>
      <c r="K56" s="153"/>
      <c r="L56" s="172"/>
      <c r="M56" s="63" t="s">
        <v>115</v>
      </c>
      <c r="N56" s="64" t="s">
        <v>231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6"/>
      <c r="B57" s="179"/>
      <c r="C57" s="162"/>
      <c r="D57" s="151"/>
      <c r="E57" s="151"/>
      <c r="F57" s="152"/>
      <c r="G57" s="153"/>
      <c r="H57" s="153"/>
      <c r="I57" s="153"/>
      <c r="J57" s="153"/>
      <c r="K57" s="153"/>
      <c r="L57" s="172"/>
      <c r="M57" s="63" t="s">
        <v>256</v>
      </c>
      <c r="N57" s="64" t="s">
        <v>104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6"/>
      <c r="B58" s="179"/>
      <c r="C58" s="162"/>
      <c r="D58" s="151"/>
      <c r="E58" s="151"/>
      <c r="F58" s="152"/>
      <c r="G58" s="153"/>
      <c r="H58" s="153"/>
      <c r="I58" s="153"/>
      <c r="J58" s="153"/>
      <c r="K58" s="153"/>
      <c r="L58" s="172"/>
      <c r="M58" s="22" t="s">
        <v>275</v>
      </c>
      <c r="N58" s="24" t="s">
        <v>282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6"/>
      <c r="B59" s="179"/>
      <c r="C59" s="155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v>35.6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6"/>
      <c r="B60" s="179"/>
      <c r="C60" s="155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</f>
        <v>1605.6060000000002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6"/>
      <c r="B61" s="179"/>
      <c r="C61" s="155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6"/>
      <c r="B62" s="179"/>
      <c r="C62" s="155"/>
      <c r="D62" s="156" t="s">
        <v>28</v>
      </c>
      <c r="E62" s="156"/>
      <c r="F62" s="156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1668.0060000000001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8.803388808946358E-2</v>
      </c>
    </row>
    <row r="63" spans="1:20" ht="45" x14ac:dyDescent="0.25">
      <c r="A63" s="176"/>
      <c r="B63" s="179"/>
      <c r="C63" s="162" t="s">
        <v>34</v>
      </c>
      <c r="D63" s="151" t="s">
        <v>365</v>
      </c>
      <c r="E63" s="151"/>
      <c r="F63" s="152" t="s">
        <v>27</v>
      </c>
      <c r="G63" s="153"/>
      <c r="H63" s="153"/>
      <c r="I63" s="153"/>
      <c r="J63" s="153"/>
      <c r="K63" s="153"/>
      <c r="L63" s="172" t="s">
        <v>25</v>
      </c>
      <c r="M63" s="22" t="s">
        <v>273</v>
      </c>
      <c r="N63" s="24" t="s">
        <v>226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6"/>
      <c r="B64" s="179"/>
      <c r="C64" s="162"/>
      <c r="D64" s="151"/>
      <c r="E64" s="151"/>
      <c r="F64" s="152"/>
      <c r="G64" s="153"/>
      <c r="H64" s="153"/>
      <c r="I64" s="153"/>
      <c r="J64" s="153"/>
      <c r="K64" s="153"/>
      <c r="L64" s="172"/>
      <c r="M64" s="22" t="s">
        <v>274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6"/>
      <c r="B65" s="179"/>
      <c r="C65" s="162"/>
      <c r="D65" s="151"/>
      <c r="E65" s="151"/>
      <c r="F65" s="152"/>
      <c r="G65" s="153"/>
      <c r="H65" s="153"/>
      <c r="I65" s="153"/>
      <c r="J65" s="153"/>
      <c r="K65" s="153"/>
      <c r="L65" s="172"/>
      <c r="M65" s="22" t="s">
        <v>117</v>
      </c>
      <c r="N65" s="24" t="s">
        <v>229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6"/>
      <c r="B66" s="179"/>
      <c r="C66" s="162"/>
      <c r="D66" s="151"/>
      <c r="E66" s="151"/>
      <c r="F66" s="152"/>
      <c r="G66" s="153"/>
      <c r="H66" s="153"/>
      <c r="I66" s="153"/>
      <c r="J66" s="153"/>
      <c r="K66" s="153"/>
      <c r="L66" s="172"/>
      <c r="M66" s="22" t="s">
        <v>118</v>
      </c>
      <c r="N66" s="24" t="s">
        <v>230</v>
      </c>
      <c r="O66" s="23" t="s">
        <v>116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6"/>
      <c r="B67" s="179"/>
      <c r="C67" s="162"/>
      <c r="D67" s="151"/>
      <c r="E67" s="151"/>
      <c r="F67" s="152"/>
      <c r="G67" s="153"/>
      <c r="H67" s="153"/>
      <c r="I67" s="153"/>
      <c r="J67" s="153"/>
      <c r="K67" s="153"/>
      <c r="L67" s="172"/>
      <c r="M67" s="22" t="s">
        <v>119</v>
      </c>
      <c r="N67" s="24" t="s">
        <v>231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6"/>
      <c r="B68" s="179"/>
      <c r="C68" s="162"/>
      <c r="D68" s="151"/>
      <c r="E68" s="151"/>
      <c r="F68" s="152"/>
      <c r="G68" s="153"/>
      <c r="H68" s="153"/>
      <c r="I68" s="153"/>
      <c r="J68" s="153"/>
      <c r="K68" s="153"/>
      <c r="L68" s="172"/>
      <c r="M68" s="22" t="s">
        <v>279</v>
      </c>
      <c r="N68" s="24" t="s">
        <v>254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6"/>
      <c r="B69" s="179"/>
      <c r="C69" s="155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45">
        <f>435+50</f>
        <v>485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6"/>
      <c r="B70" s="179"/>
      <c r="C70" s="155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</f>
        <v>1933.5530000000001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6"/>
      <c r="B71" s="179"/>
      <c r="C71" s="155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v>10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6"/>
      <c r="B72" s="179"/>
      <c r="C72" s="155"/>
      <c r="D72" s="156" t="s">
        <v>28</v>
      </c>
      <c r="E72" s="156"/>
      <c r="F72" s="156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2428.5529999999999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0.16206659115910799</v>
      </c>
    </row>
    <row r="73" spans="1:22" ht="45" x14ac:dyDescent="0.25">
      <c r="A73" s="176"/>
      <c r="B73" s="179"/>
      <c r="C73" s="162" t="s">
        <v>35</v>
      </c>
      <c r="D73" s="151" t="s">
        <v>366</v>
      </c>
      <c r="E73" s="151"/>
      <c r="F73" s="152" t="s">
        <v>27</v>
      </c>
      <c r="G73" s="153"/>
      <c r="H73" s="153"/>
      <c r="I73" s="153"/>
      <c r="J73" s="153"/>
      <c r="K73" s="153"/>
      <c r="L73" s="172" t="s">
        <v>25</v>
      </c>
      <c r="M73" s="22" t="s">
        <v>280</v>
      </c>
      <c r="N73" s="24" t="s">
        <v>226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6"/>
      <c r="B74" s="179"/>
      <c r="C74" s="162"/>
      <c r="D74" s="151"/>
      <c r="E74" s="151"/>
      <c r="F74" s="152"/>
      <c r="G74" s="153"/>
      <c r="H74" s="153"/>
      <c r="I74" s="153"/>
      <c r="J74" s="153"/>
      <c r="K74" s="153"/>
      <c r="L74" s="172"/>
      <c r="M74" s="22" t="s">
        <v>281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6"/>
      <c r="B75" s="179"/>
      <c r="C75" s="162"/>
      <c r="D75" s="151"/>
      <c r="E75" s="151"/>
      <c r="F75" s="152"/>
      <c r="G75" s="153"/>
      <c r="H75" s="153"/>
      <c r="I75" s="153"/>
      <c r="J75" s="153"/>
      <c r="K75" s="153"/>
      <c r="L75" s="172"/>
      <c r="M75" s="22" t="s">
        <v>120</v>
      </c>
      <c r="N75" s="24" t="s">
        <v>229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6"/>
      <c r="B76" s="179"/>
      <c r="C76" s="162"/>
      <c r="D76" s="151"/>
      <c r="E76" s="151"/>
      <c r="F76" s="152"/>
      <c r="G76" s="153"/>
      <c r="H76" s="153"/>
      <c r="I76" s="153"/>
      <c r="J76" s="153"/>
      <c r="K76" s="153"/>
      <c r="L76" s="172"/>
      <c r="M76" s="22" t="s">
        <v>121</v>
      </c>
      <c r="N76" s="24" t="s">
        <v>230</v>
      </c>
      <c r="O76" s="23" t="s">
        <v>116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6"/>
      <c r="B77" s="179"/>
      <c r="C77" s="162"/>
      <c r="D77" s="151"/>
      <c r="E77" s="151"/>
      <c r="F77" s="152"/>
      <c r="G77" s="153"/>
      <c r="H77" s="153"/>
      <c r="I77" s="153"/>
      <c r="J77" s="153"/>
      <c r="K77" s="153"/>
      <c r="L77" s="172"/>
      <c r="M77" s="22" t="s">
        <v>122</v>
      </c>
      <c r="N77" s="24" t="s">
        <v>231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6"/>
      <c r="B78" s="179"/>
      <c r="C78" s="162"/>
      <c r="D78" s="151"/>
      <c r="E78" s="151"/>
      <c r="F78" s="152"/>
      <c r="G78" s="153"/>
      <c r="H78" s="153"/>
      <c r="I78" s="153"/>
      <c r="J78" s="153"/>
      <c r="K78" s="153"/>
      <c r="L78" s="172"/>
      <c r="M78" s="22" t="s">
        <v>283</v>
      </c>
      <c r="N78" s="24" t="s">
        <v>254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6"/>
      <c r="B79" s="179"/>
      <c r="C79" s="155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v>672.4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6"/>
      <c r="B80" s="179"/>
      <c r="C80" s="155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</f>
        <v>1105.587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6"/>
      <c r="B81" s="179"/>
      <c r="C81" s="155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</f>
        <v>41.3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6"/>
      <c r="B82" s="179"/>
      <c r="C82" s="155"/>
      <c r="D82" s="156" t="s">
        <v>28</v>
      </c>
      <c r="E82" s="156"/>
      <c r="F82" s="156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1819.287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5.7306380438907754E-2</v>
      </c>
    </row>
    <row r="83" spans="1:20" ht="30" x14ac:dyDescent="0.25">
      <c r="A83" s="176"/>
      <c r="B83" s="179"/>
      <c r="C83" s="162" t="s">
        <v>36</v>
      </c>
      <c r="D83" s="151" t="s">
        <v>44</v>
      </c>
      <c r="E83" s="151"/>
      <c r="F83" s="152" t="s">
        <v>27</v>
      </c>
      <c r="G83" s="153"/>
      <c r="H83" s="153"/>
      <c r="I83" s="153"/>
      <c r="J83" s="153"/>
      <c r="K83" s="153"/>
      <c r="L83" s="172" t="s">
        <v>25</v>
      </c>
      <c r="M83" s="22" t="s">
        <v>284</v>
      </c>
      <c r="N83" s="22" t="s">
        <v>225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6"/>
      <c r="B84" s="179"/>
      <c r="C84" s="162"/>
      <c r="D84" s="151"/>
      <c r="E84" s="151"/>
      <c r="F84" s="152"/>
      <c r="G84" s="153"/>
      <c r="H84" s="153"/>
      <c r="I84" s="153"/>
      <c r="J84" s="153"/>
      <c r="K84" s="153"/>
      <c r="L84" s="172"/>
      <c r="M84" s="22" t="s">
        <v>285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6"/>
      <c r="B85" s="179"/>
      <c r="C85" s="162"/>
      <c r="D85" s="151"/>
      <c r="E85" s="151"/>
      <c r="F85" s="152"/>
      <c r="G85" s="153"/>
      <c r="H85" s="153"/>
      <c r="I85" s="153"/>
      <c r="J85" s="153"/>
      <c r="K85" s="153"/>
      <c r="L85" s="172"/>
      <c r="M85" s="22" t="s">
        <v>123</v>
      </c>
      <c r="N85" s="24" t="s">
        <v>229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6"/>
      <c r="B86" s="179"/>
      <c r="C86" s="162"/>
      <c r="D86" s="151"/>
      <c r="E86" s="151"/>
      <c r="F86" s="152"/>
      <c r="G86" s="153"/>
      <c r="H86" s="153"/>
      <c r="I86" s="153"/>
      <c r="J86" s="153"/>
      <c r="K86" s="153"/>
      <c r="L86" s="172"/>
      <c r="M86" s="22" t="s">
        <v>124</v>
      </c>
      <c r="N86" s="24" t="s">
        <v>230</v>
      </c>
      <c r="O86" s="23" t="s">
        <v>116</v>
      </c>
      <c r="P86" s="113" t="s">
        <v>240</v>
      </c>
      <c r="Q86" s="113" t="s">
        <v>241</v>
      </c>
      <c r="R86" s="113" t="s">
        <v>359</v>
      </c>
      <c r="S86" s="83"/>
    </row>
    <row r="87" spans="1:20" ht="30" x14ac:dyDescent="0.25">
      <c r="A87" s="176"/>
      <c r="B87" s="179"/>
      <c r="C87" s="162"/>
      <c r="D87" s="151"/>
      <c r="E87" s="151"/>
      <c r="F87" s="152"/>
      <c r="G87" s="153"/>
      <c r="H87" s="153"/>
      <c r="I87" s="153"/>
      <c r="J87" s="153"/>
      <c r="K87" s="153"/>
      <c r="L87" s="172"/>
      <c r="M87" s="22" t="s">
        <v>125</v>
      </c>
      <c r="N87" s="24" t="s">
        <v>231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6"/>
      <c r="B88" s="179"/>
      <c r="C88" s="162"/>
      <c r="D88" s="151"/>
      <c r="E88" s="151"/>
      <c r="F88" s="152"/>
      <c r="G88" s="153"/>
      <c r="H88" s="153"/>
      <c r="I88" s="153"/>
      <c r="J88" s="153"/>
      <c r="K88" s="153"/>
      <c r="L88" s="172"/>
      <c r="M88" s="22" t="s">
        <v>352</v>
      </c>
      <c r="N88" s="24" t="s">
        <v>254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6"/>
      <c r="B89" s="179"/>
      <c r="C89" s="155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45">
        <f>580.8+18</f>
        <v>598.79999999999995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6"/>
      <c r="B90" s="179"/>
      <c r="C90" s="155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45">
        <f>868.2+5.408+5.5+1.1</f>
        <v>880.20800000000008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6"/>
      <c r="B91" s="179"/>
      <c r="C91" s="155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</f>
        <v>68.900000000000006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6"/>
      <c r="B92" s="179"/>
      <c r="C92" s="155"/>
      <c r="D92" s="156" t="s">
        <v>28</v>
      </c>
      <c r="E92" s="156"/>
      <c r="F92" s="156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1547.9080000000001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0.12622879373581689</v>
      </c>
    </row>
    <row r="93" spans="1:20" ht="30" x14ac:dyDescent="0.25">
      <c r="A93" s="176"/>
      <c r="B93" s="179"/>
      <c r="C93" s="162" t="s">
        <v>93</v>
      </c>
      <c r="D93" s="151" t="s">
        <v>45</v>
      </c>
      <c r="E93" s="151"/>
      <c r="F93" s="152" t="s">
        <v>27</v>
      </c>
      <c r="G93" s="153"/>
      <c r="H93" s="153"/>
      <c r="I93" s="153"/>
      <c r="J93" s="153"/>
      <c r="K93" s="153"/>
      <c r="L93" s="172" t="s">
        <v>25</v>
      </c>
      <c r="M93" s="22" t="s">
        <v>286</v>
      </c>
      <c r="N93" s="22" t="s">
        <v>225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6"/>
      <c r="B94" s="179"/>
      <c r="C94" s="162"/>
      <c r="D94" s="151"/>
      <c r="E94" s="151"/>
      <c r="F94" s="152"/>
      <c r="G94" s="153"/>
      <c r="H94" s="153"/>
      <c r="I94" s="153"/>
      <c r="J94" s="153"/>
      <c r="K94" s="153"/>
      <c r="L94" s="172"/>
      <c r="M94" s="22" t="s">
        <v>287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6"/>
      <c r="B95" s="179"/>
      <c r="C95" s="162"/>
      <c r="D95" s="151"/>
      <c r="E95" s="151"/>
      <c r="F95" s="152"/>
      <c r="G95" s="153"/>
      <c r="H95" s="153"/>
      <c r="I95" s="153"/>
      <c r="J95" s="153"/>
      <c r="K95" s="153"/>
      <c r="L95" s="172"/>
      <c r="M95" s="22" t="s">
        <v>131</v>
      </c>
      <c r="N95" s="24" t="s">
        <v>229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6"/>
      <c r="B96" s="179"/>
      <c r="C96" s="162"/>
      <c r="D96" s="151"/>
      <c r="E96" s="151"/>
      <c r="F96" s="152"/>
      <c r="G96" s="153"/>
      <c r="H96" s="153"/>
      <c r="I96" s="153"/>
      <c r="J96" s="153"/>
      <c r="K96" s="153"/>
      <c r="L96" s="172"/>
      <c r="M96" s="22" t="s">
        <v>132</v>
      </c>
      <c r="N96" s="24" t="s">
        <v>230</v>
      </c>
      <c r="O96" s="23" t="s">
        <v>116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6"/>
      <c r="B97" s="179"/>
      <c r="C97" s="162"/>
      <c r="D97" s="151"/>
      <c r="E97" s="151"/>
      <c r="F97" s="152"/>
      <c r="G97" s="153"/>
      <c r="H97" s="153"/>
      <c r="I97" s="153"/>
      <c r="J97" s="153"/>
      <c r="K97" s="153"/>
      <c r="L97" s="172"/>
      <c r="M97" s="22" t="s">
        <v>133</v>
      </c>
      <c r="N97" s="24" t="s">
        <v>231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6"/>
      <c r="B98" s="179"/>
      <c r="C98" s="162"/>
      <c r="D98" s="151"/>
      <c r="E98" s="151"/>
      <c r="F98" s="152"/>
      <c r="G98" s="153"/>
      <c r="H98" s="153"/>
      <c r="I98" s="153"/>
      <c r="J98" s="153"/>
      <c r="K98" s="153"/>
      <c r="L98" s="172"/>
      <c r="M98" s="22" t="s">
        <v>288</v>
      </c>
      <c r="N98" s="24" t="s">
        <v>254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6"/>
      <c r="B99" s="179"/>
      <c r="C99" s="155" t="s">
        <v>93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v>413.3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6"/>
      <c r="B100" s="179"/>
      <c r="C100" s="155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45">
        <f>848.3+3.952+8.7+1.7+9.9+4.491</f>
        <v>877.04300000000001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6"/>
      <c r="B101" s="179"/>
      <c r="C101" s="155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v>13.7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6"/>
      <c r="B102" s="179"/>
      <c r="C102" s="155"/>
      <c r="D102" s="156" t="s">
        <v>28</v>
      </c>
      <c r="E102" s="156"/>
      <c r="F102" s="156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1304.0430000000001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8.8909356295425512E-2</v>
      </c>
    </row>
    <row r="103" spans="1:20" ht="30" x14ac:dyDescent="0.25">
      <c r="A103" s="176"/>
      <c r="B103" s="179"/>
      <c r="C103" s="162" t="s">
        <v>126</v>
      </c>
      <c r="D103" s="151" t="s">
        <v>46</v>
      </c>
      <c r="E103" s="151"/>
      <c r="F103" s="152" t="s">
        <v>27</v>
      </c>
      <c r="G103" s="153"/>
      <c r="H103" s="153"/>
      <c r="I103" s="153"/>
      <c r="J103" s="153"/>
      <c r="K103" s="153"/>
      <c r="L103" s="172" t="s">
        <v>25</v>
      </c>
      <c r="M103" s="22" t="s">
        <v>289</v>
      </c>
      <c r="N103" s="22" t="s">
        <v>225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6"/>
      <c r="B104" s="179"/>
      <c r="C104" s="162"/>
      <c r="D104" s="151"/>
      <c r="E104" s="151"/>
      <c r="F104" s="152"/>
      <c r="G104" s="153"/>
      <c r="H104" s="153"/>
      <c r="I104" s="153"/>
      <c r="J104" s="153"/>
      <c r="K104" s="153"/>
      <c r="L104" s="172"/>
      <c r="M104" s="22" t="s">
        <v>290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6"/>
      <c r="B105" s="179"/>
      <c r="C105" s="162"/>
      <c r="D105" s="151"/>
      <c r="E105" s="151"/>
      <c r="F105" s="152"/>
      <c r="G105" s="153"/>
      <c r="H105" s="153"/>
      <c r="I105" s="153"/>
      <c r="J105" s="153"/>
      <c r="K105" s="153"/>
      <c r="L105" s="172"/>
      <c r="M105" s="22" t="s">
        <v>135</v>
      </c>
      <c r="N105" s="24" t="s">
        <v>229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6"/>
      <c r="B106" s="179"/>
      <c r="C106" s="162"/>
      <c r="D106" s="151"/>
      <c r="E106" s="151"/>
      <c r="F106" s="152"/>
      <c r="G106" s="153"/>
      <c r="H106" s="153"/>
      <c r="I106" s="153"/>
      <c r="J106" s="153"/>
      <c r="K106" s="153"/>
      <c r="L106" s="172"/>
      <c r="M106" s="22" t="s">
        <v>136</v>
      </c>
      <c r="N106" s="24" t="s">
        <v>230</v>
      </c>
      <c r="O106" s="23" t="s">
        <v>116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6"/>
      <c r="B107" s="179"/>
      <c r="C107" s="162"/>
      <c r="D107" s="151"/>
      <c r="E107" s="151"/>
      <c r="F107" s="152"/>
      <c r="G107" s="153"/>
      <c r="H107" s="153"/>
      <c r="I107" s="153"/>
      <c r="J107" s="153"/>
      <c r="K107" s="153"/>
      <c r="L107" s="172"/>
      <c r="M107" s="22" t="s">
        <v>137</v>
      </c>
      <c r="N107" s="24" t="s">
        <v>231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6"/>
      <c r="B108" s="179"/>
      <c r="C108" s="162"/>
      <c r="D108" s="151"/>
      <c r="E108" s="151"/>
      <c r="F108" s="152"/>
      <c r="G108" s="153"/>
      <c r="H108" s="153"/>
      <c r="I108" s="153"/>
      <c r="J108" s="153"/>
      <c r="K108" s="153"/>
      <c r="L108" s="172"/>
      <c r="M108" s="22" t="s">
        <v>291</v>
      </c>
      <c r="N108" s="24" t="s">
        <v>254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6"/>
      <c r="B109" s="179"/>
      <c r="C109" s="155" t="s">
        <v>126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v>444.6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6"/>
      <c r="B110" s="179"/>
      <c r="C110" s="155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45">
        <f>1705.2+22.964+5.9+5.4</f>
        <v>1739.4640000000002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6"/>
      <c r="B111" s="179"/>
      <c r="C111" s="155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v>7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6"/>
      <c r="B112" s="179"/>
      <c r="C112" s="155"/>
      <c r="D112" s="156" t="s">
        <v>28</v>
      </c>
      <c r="E112" s="156"/>
      <c r="F112" s="156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2191.0640000000003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8.8363493847771798E-2</v>
      </c>
    </row>
    <row r="113" spans="1:24" ht="30" x14ac:dyDescent="0.25">
      <c r="A113" s="176"/>
      <c r="B113" s="179"/>
      <c r="C113" s="162" t="s">
        <v>127</v>
      </c>
      <c r="D113" s="151" t="s">
        <v>367</v>
      </c>
      <c r="E113" s="151"/>
      <c r="F113" s="152" t="s">
        <v>27</v>
      </c>
      <c r="G113" s="153"/>
      <c r="H113" s="153"/>
      <c r="I113" s="153"/>
      <c r="J113" s="153"/>
      <c r="K113" s="153"/>
      <c r="L113" s="172" t="s">
        <v>25</v>
      </c>
      <c r="M113" s="22" t="s">
        <v>292</v>
      </c>
      <c r="N113" s="22" t="s">
        <v>225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6"/>
      <c r="B114" s="179"/>
      <c r="C114" s="162"/>
      <c r="D114" s="151"/>
      <c r="E114" s="151"/>
      <c r="F114" s="152"/>
      <c r="G114" s="153"/>
      <c r="H114" s="153"/>
      <c r="I114" s="153"/>
      <c r="J114" s="153"/>
      <c r="K114" s="153"/>
      <c r="L114" s="172"/>
      <c r="M114" s="22" t="s">
        <v>293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6"/>
      <c r="B115" s="179"/>
      <c r="C115" s="162"/>
      <c r="D115" s="151"/>
      <c r="E115" s="151"/>
      <c r="F115" s="152"/>
      <c r="G115" s="153"/>
      <c r="H115" s="153"/>
      <c r="I115" s="153"/>
      <c r="J115" s="153"/>
      <c r="K115" s="153"/>
      <c r="L115" s="172"/>
      <c r="M115" s="22" t="s">
        <v>142</v>
      </c>
      <c r="N115" s="24" t="s">
        <v>229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6"/>
      <c r="B116" s="179"/>
      <c r="C116" s="162"/>
      <c r="D116" s="151"/>
      <c r="E116" s="151"/>
      <c r="F116" s="152"/>
      <c r="G116" s="153"/>
      <c r="H116" s="153"/>
      <c r="I116" s="153"/>
      <c r="J116" s="153"/>
      <c r="K116" s="153"/>
      <c r="L116" s="172"/>
      <c r="M116" s="22" t="s">
        <v>143</v>
      </c>
      <c r="N116" s="24" t="s">
        <v>230</v>
      </c>
      <c r="O116" s="23" t="s">
        <v>116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6"/>
      <c r="B117" s="179"/>
      <c r="C117" s="162"/>
      <c r="D117" s="151"/>
      <c r="E117" s="151"/>
      <c r="F117" s="152"/>
      <c r="G117" s="153"/>
      <c r="H117" s="153"/>
      <c r="I117" s="153"/>
      <c r="J117" s="153"/>
      <c r="K117" s="153"/>
      <c r="L117" s="172"/>
      <c r="M117" s="22" t="s">
        <v>144</v>
      </c>
      <c r="N117" s="24" t="s">
        <v>231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6"/>
      <c r="B118" s="179"/>
      <c r="C118" s="162"/>
      <c r="D118" s="151"/>
      <c r="E118" s="151"/>
      <c r="F118" s="152"/>
      <c r="G118" s="153"/>
      <c r="H118" s="153"/>
      <c r="I118" s="153"/>
      <c r="J118" s="153"/>
      <c r="K118" s="153"/>
      <c r="L118" s="172"/>
      <c r="M118" s="22" t="s">
        <v>294</v>
      </c>
      <c r="N118" s="24" t="s">
        <v>254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6"/>
      <c r="B119" s="179"/>
      <c r="C119" s="155" t="s">
        <v>127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v>363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6"/>
      <c r="B120" s="179"/>
      <c r="C120" s="155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45">
        <f>855.9+3.904+5.5+1.8+4.5+2.054</f>
        <v>873.6579999999999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6"/>
      <c r="B121" s="179"/>
      <c r="C121" s="155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v>25.5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6"/>
      <c r="B122" s="179"/>
      <c r="C122" s="155"/>
      <c r="D122" s="156" t="s">
        <v>28</v>
      </c>
      <c r="E122" s="156"/>
      <c r="F122" s="156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1262.1579999999999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0.10988509466697505</v>
      </c>
    </row>
    <row r="123" spans="1:24" ht="30" x14ac:dyDescent="0.25">
      <c r="A123" s="176"/>
      <c r="B123" s="179"/>
      <c r="C123" s="180">
        <v>11</v>
      </c>
      <c r="D123" s="151" t="s">
        <v>368</v>
      </c>
      <c r="E123" s="151"/>
      <c r="F123" s="152" t="s">
        <v>27</v>
      </c>
      <c r="G123" s="153"/>
      <c r="H123" s="153"/>
      <c r="I123" s="153"/>
      <c r="J123" s="153"/>
      <c r="K123" s="153"/>
      <c r="L123" s="172" t="s">
        <v>25</v>
      </c>
      <c r="M123" s="63" t="s">
        <v>340</v>
      </c>
      <c r="N123" s="64" t="s">
        <v>229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6"/>
      <c r="B124" s="179"/>
      <c r="C124" s="180"/>
      <c r="D124" s="151"/>
      <c r="E124" s="151"/>
      <c r="F124" s="152"/>
      <c r="G124" s="153"/>
      <c r="H124" s="153"/>
      <c r="I124" s="153"/>
      <c r="J124" s="153"/>
      <c r="K124" s="153"/>
      <c r="L124" s="172"/>
      <c r="M124" s="63" t="s">
        <v>259</v>
      </c>
      <c r="N124" s="64" t="s">
        <v>150</v>
      </c>
      <c r="O124" s="65" t="s">
        <v>48</v>
      </c>
      <c r="P124" s="65">
        <v>220</v>
      </c>
      <c r="Q124" s="65">
        <v>220</v>
      </c>
      <c r="R124" s="65">
        <v>225</v>
      </c>
      <c r="S124" s="83"/>
      <c r="T124" s="159"/>
      <c r="U124" s="159"/>
      <c r="V124" s="159"/>
      <c r="W124" s="10"/>
      <c r="X124" s="10"/>
    </row>
    <row r="125" spans="1:24" ht="45" x14ac:dyDescent="0.25">
      <c r="A125" s="176"/>
      <c r="B125" s="179"/>
      <c r="C125" s="180"/>
      <c r="D125" s="151"/>
      <c r="E125" s="151"/>
      <c r="F125" s="152"/>
      <c r="G125" s="153"/>
      <c r="H125" s="153"/>
      <c r="I125" s="153"/>
      <c r="J125" s="153"/>
      <c r="K125" s="153"/>
      <c r="L125" s="172"/>
      <c r="M125" s="63" t="s">
        <v>257</v>
      </c>
      <c r="N125" s="64" t="s">
        <v>51</v>
      </c>
      <c r="O125" s="65" t="s">
        <v>48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6"/>
      <c r="B126" s="179"/>
      <c r="C126" s="180"/>
      <c r="D126" s="151"/>
      <c r="E126" s="151"/>
      <c r="F126" s="152"/>
      <c r="G126" s="153"/>
      <c r="H126" s="153"/>
      <c r="I126" s="153"/>
      <c r="J126" s="153"/>
      <c r="K126" s="153"/>
      <c r="L126" s="172"/>
      <c r="M126" s="63" t="s">
        <v>258</v>
      </c>
      <c r="N126" s="64" t="s">
        <v>52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6"/>
      <c r="B127" s="179"/>
      <c r="C127" s="180"/>
      <c r="D127" s="151"/>
      <c r="E127" s="151"/>
      <c r="F127" s="152"/>
      <c r="G127" s="153"/>
      <c r="H127" s="153"/>
      <c r="I127" s="153"/>
      <c r="J127" s="153"/>
      <c r="K127" s="153"/>
      <c r="L127" s="172"/>
      <c r="M127" s="63" t="s">
        <v>260</v>
      </c>
      <c r="N127" s="64" t="s">
        <v>147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6"/>
      <c r="B128" s="179"/>
      <c r="C128" s="180"/>
      <c r="D128" s="151"/>
      <c r="E128" s="151"/>
      <c r="F128" s="152"/>
      <c r="G128" s="153"/>
      <c r="H128" s="153"/>
      <c r="I128" s="153"/>
      <c r="J128" s="153"/>
      <c r="K128" s="153"/>
      <c r="L128" s="172"/>
      <c r="M128" s="63" t="s">
        <v>261</v>
      </c>
      <c r="N128" s="64" t="s">
        <v>103</v>
      </c>
      <c r="O128" s="63" t="s">
        <v>48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6"/>
      <c r="B129" s="179"/>
      <c r="C129" s="155" t="s">
        <v>145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6"/>
      <c r="B130" s="179"/>
      <c r="C130" s="155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v>14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6"/>
      <c r="B131" s="179"/>
      <c r="C131" s="155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6"/>
      <c r="B132" s="179"/>
      <c r="C132" s="155"/>
      <c r="D132" s="156" t="s">
        <v>28</v>
      </c>
      <c r="E132" s="156"/>
      <c r="F132" s="156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515.70000000000005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0.11022604951560828</v>
      </c>
    </row>
    <row r="133" spans="1:24" ht="30" x14ac:dyDescent="0.25">
      <c r="A133" s="176"/>
      <c r="B133" s="179"/>
      <c r="C133" s="162" t="s">
        <v>146</v>
      </c>
      <c r="D133" s="151" t="s">
        <v>369</v>
      </c>
      <c r="E133" s="151"/>
      <c r="F133" s="152" t="s">
        <v>27</v>
      </c>
      <c r="G133" s="153"/>
      <c r="H133" s="153"/>
      <c r="I133" s="153"/>
      <c r="J133" s="153"/>
      <c r="K133" s="153"/>
      <c r="L133" s="172" t="s">
        <v>25</v>
      </c>
      <c r="M133" s="63" t="s">
        <v>295</v>
      </c>
      <c r="N133" s="64" t="s">
        <v>229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6"/>
      <c r="B134" s="179"/>
      <c r="C134" s="162"/>
      <c r="D134" s="151"/>
      <c r="E134" s="151"/>
      <c r="F134" s="152"/>
      <c r="G134" s="153"/>
      <c r="H134" s="153"/>
      <c r="I134" s="153"/>
      <c r="J134" s="153"/>
      <c r="K134" s="153"/>
      <c r="L134" s="172"/>
      <c r="M134" s="63" t="s">
        <v>262</v>
      </c>
      <c r="N134" s="64" t="s">
        <v>50</v>
      </c>
      <c r="O134" s="65" t="s">
        <v>48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6"/>
      <c r="B135" s="179"/>
      <c r="C135" s="162"/>
      <c r="D135" s="151"/>
      <c r="E135" s="151"/>
      <c r="F135" s="152"/>
      <c r="G135" s="153"/>
      <c r="H135" s="153"/>
      <c r="I135" s="153"/>
      <c r="J135" s="153"/>
      <c r="K135" s="153"/>
      <c r="L135" s="172"/>
      <c r="M135" s="63" t="s">
        <v>263</v>
      </c>
      <c r="N135" s="64" t="s">
        <v>51</v>
      </c>
      <c r="O135" s="65" t="s">
        <v>48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6"/>
      <c r="B136" s="179"/>
      <c r="C136" s="162"/>
      <c r="D136" s="151"/>
      <c r="E136" s="151"/>
      <c r="F136" s="152"/>
      <c r="G136" s="153"/>
      <c r="H136" s="153"/>
      <c r="I136" s="153"/>
      <c r="J136" s="153"/>
      <c r="K136" s="153"/>
      <c r="L136" s="172"/>
      <c r="M136" s="63" t="s">
        <v>264</v>
      </c>
      <c r="N136" s="64" t="s">
        <v>52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6"/>
      <c r="B137" s="179"/>
      <c r="C137" s="162"/>
      <c r="D137" s="151"/>
      <c r="E137" s="151"/>
      <c r="F137" s="152"/>
      <c r="G137" s="153"/>
      <c r="H137" s="153"/>
      <c r="I137" s="153"/>
      <c r="J137" s="153"/>
      <c r="K137" s="153"/>
      <c r="L137" s="172"/>
      <c r="M137" s="63" t="s">
        <v>265</v>
      </c>
      <c r="N137" s="64" t="s">
        <v>147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6"/>
      <c r="B138" s="179"/>
      <c r="C138" s="162"/>
      <c r="D138" s="151"/>
      <c r="E138" s="151"/>
      <c r="F138" s="152"/>
      <c r="G138" s="153"/>
      <c r="H138" s="153"/>
      <c r="I138" s="153"/>
      <c r="J138" s="153"/>
      <c r="K138" s="153"/>
      <c r="L138" s="172"/>
      <c r="M138" s="63" t="s">
        <v>266</v>
      </c>
      <c r="N138" s="64" t="s">
        <v>103</v>
      </c>
      <c r="O138" s="63" t="s">
        <v>48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6"/>
      <c r="B139" s="179"/>
      <c r="C139" s="155" t="s">
        <v>146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v>1527.6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6"/>
      <c r="B140" s="179"/>
      <c r="C140" s="155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v>40.1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6"/>
      <c r="B141" s="179"/>
      <c r="C141" s="155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v>86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6"/>
      <c r="B142" s="179"/>
      <c r="C142" s="155"/>
      <c r="D142" s="156" t="s">
        <v>28</v>
      </c>
      <c r="E142" s="156"/>
      <c r="F142" s="156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1653.6999999999998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0.11382770930154225</v>
      </c>
    </row>
    <row r="143" spans="1:24" x14ac:dyDescent="0.25">
      <c r="A143" s="176"/>
      <c r="B143" s="179"/>
      <c r="C143" s="162" t="s">
        <v>148</v>
      </c>
      <c r="D143" s="151" t="s">
        <v>370</v>
      </c>
      <c r="E143" s="151"/>
      <c r="F143" s="152" t="s">
        <v>27</v>
      </c>
      <c r="G143" s="153"/>
      <c r="H143" s="153"/>
      <c r="I143" s="153"/>
      <c r="J143" s="153"/>
      <c r="K143" s="153"/>
      <c r="L143" s="172" t="s">
        <v>25</v>
      </c>
      <c r="M143" s="63" t="s">
        <v>267</v>
      </c>
      <c r="N143" s="64" t="s">
        <v>151</v>
      </c>
      <c r="O143" s="65" t="s">
        <v>48</v>
      </c>
      <c r="P143" s="65">
        <v>70</v>
      </c>
      <c r="Q143" s="65">
        <v>75</v>
      </c>
      <c r="R143" s="65">
        <v>75</v>
      </c>
      <c r="S143" s="83"/>
      <c r="T143" s="160"/>
      <c r="U143" s="160"/>
      <c r="V143" s="160"/>
      <c r="W143" s="160"/>
      <c r="X143" s="160"/>
    </row>
    <row r="144" spans="1:24" x14ac:dyDescent="0.25">
      <c r="A144" s="176"/>
      <c r="B144" s="179"/>
      <c r="C144" s="162"/>
      <c r="D144" s="151"/>
      <c r="E144" s="151"/>
      <c r="F144" s="152"/>
      <c r="G144" s="153"/>
      <c r="H144" s="153"/>
      <c r="I144" s="153"/>
      <c r="J144" s="153"/>
      <c r="K144" s="153"/>
      <c r="L144" s="172"/>
      <c r="M144" s="63" t="s">
        <v>268</v>
      </c>
      <c r="N144" s="64" t="s">
        <v>150</v>
      </c>
      <c r="O144" s="65" t="s">
        <v>48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6"/>
      <c r="B145" s="179"/>
      <c r="C145" s="162"/>
      <c r="D145" s="151"/>
      <c r="E145" s="151"/>
      <c r="F145" s="152"/>
      <c r="G145" s="153"/>
      <c r="H145" s="153"/>
      <c r="I145" s="153"/>
      <c r="J145" s="153"/>
      <c r="K145" s="153"/>
      <c r="L145" s="172"/>
      <c r="M145" s="63" t="s">
        <v>296</v>
      </c>
      <c r="N145" s="64" t="s">
        <v>233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6"/>
      <c r="B146" s="179"/>
      <c r="C146" s="162"/>
      <c r="D146" s="151"/>
      <c r="E146" s="151"/>
      <c r="F146" s="152"/>
      <c r="G146" s="153"/>
      <c r="H146" s="153"/>
      <c r="I146" s="153"/>
      <c r="J146" s="153"/>
      <c r="K146" s="153"/>
      <c r="L146" s="172"/>
      <c r="M146" s="63" t="s">
        <v>152</v>
      </c>
      <c r="N146" s="64" t="s">
        <v>147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6"/>
      <c r="B147" s="179"/>
      <c r="C147" s="162"/>
      <c r="D147" s="151"/>
      <c r="E147" s="151"/>
      <c r="F147" s="152"/>
      <c r="G147" s="153"/>
      <c r="H147" s="153"/>
      <c r="I147" s="153"/>
      <c r="J147" s="153"/>
      <c r="K147" s="153"/>
      <c r="L147" s="172"/>
      <c r="M147" s="63" t="s">
        <v>153</v>
      </c>
      <c r="N147" s="64" t="s">
        <v>103</v>
      </c>
      <c r="O147" s="63" t="s">
        <v>48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6"/>
      <c r="B148" s="179"/>
      <c r="C148" s="155" t="s">
        <v>148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v>990.7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6"/>
      <c r="B149" s="179"/>
      <c r="C149" s="155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v>31.7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6"/>
      <c r="B150" s="179"/>
      <c r="C150" s="155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</f>
        <v>429.2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6"/>
      <c r="B151" s="179"/>
      <c r="C151" s="155"/>
      <c r="D151" s="156" t="s">
        <v>28</v>
      </c>
      <c r="E151" s="156"/>
      <c r="F151" s="156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1451.6000000000001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0.12894695909161627</v>
      </c>
    </row>
    <row r="152" spans="1:24" ht="30" x14ac:dyDescent="0.25">
      <c r="A152" s="176"/>
      <c r="B152" s="179"/>
      <c r="C152" s="180">
        <v>14</v>
      </c>
      <c r="D152" s="151" t="s">
        <v>53</v>
      </c>
      <c r="E152" s="151"/>
      <c r="F152" s="152" t="s">
        <v>27</v>
      </c>
      <c r="G152" s="153"/>
      <c r="H152" s="153"/>
      <c r="I152" s="153"/>
      <c r="J152" s="153"/>
      <c r="K152" s="153"/>
      <c r="L152" s="172" t="s">
        <v>25</v>
      </c>
      <c r="M152" s="63" t="s">
        <v>297</v>
      </c>
      <c r="N152" s="64" t="s">
        <v>229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59"/>
      <c r="U152" s="159"/>
      <c r="V152" s="159"/>
      <c r="W152" s="159"/>
      <c r="X152" s="159"/>
    </row>
    <row r="153" spans="1:24" ht="30" x14ac:dyDescent="0.25">
      <c r="A153" s="176"/>
      <c r="B153" s="179"/>
      <c r="C153" s="180"/>
      <c r="D153" s="151"/>
      <c r="E153" s="151"/>
      <c r="F153" s="152"/>
      <c r="G153" s="153"/>
      <c r="H153" s="153"/>
      <c r="I153" s="153"/>
      <c r="J153" s="153"/>
      <c r="K153" s="153"/>
      <c r="L153" s="172"/>
      <c r="M153" s="63" t="s">
        <v>298</v>
      </c>
      <c r="N153" s="64" t="s">
        <v>234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59"/>
      <c r="U153" s="159"/>
      <c r="V153" s="159"/>
      <c r="W153" s="9"/>
      <c r="X153" s="9"/>
    </row>
    <row r="154" spans="1:24" ht="30" x14ac:dyDescent="0.25">
      <c r="A154" s="176"/>
      <c r="B154" s="179"/>
      <c r="C154" s="180"/>
      <c r="D154" s="151"/>
      <c r="E154" s="151"/>
      <c r="F154" s="152"/>
      <c r="G154" s="153"/>
      <c r="H154" s="153"/>
      <c r="I154" s="153"/>
      <c r="J154" s="153"/>
      <c r="K154" s="153"/>
      <c r="L154" s="172"/>
      <c r="M154" s="63" t="s">
        <v>299</v>
      </c>
      <c r="N154" s="64" t="s">
        <v>56</v>
      </c>
      <c r="O154" s="65" t="s">
        <v>48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6"/>
      <c r="B155" s="179"/>
      <c r="C155" s="180"/>
      <c r="D155" s="151"/>
      <c r="E155" s="151"/>
      <c r="F155" s="152"/>
      <c r="G155" s="153"/>
      <c r="H155" s="153"/>
      <c r="I155" s="153"/>
      <c r="J155" s="153"/>
      <c r="K155" s="153"/>
      <c r="L155" s="172"/>
      <c r="M155" s="63" t="s">
        <v>300</v>
      </c>
      <c r="N155" s="64" t="s">
        <v>57</v>
      </c>
      <c r="O155" s="65" t="s">
        <v>48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6"/>
      <c r="B156" s="179"/>
      <c r="C156" s="155" t="s">
        <v>154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v>473.7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6"/>
      <c r="B157" s="179"/>
      <c r="C157" s="155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</f>
        <v>437.39799999999997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6"/>
      <c r="B158" s="179"/>
      <c r="C158" s="155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v>71.099999999999994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6"/>
      <c r="B159" s="179"/>
      <c r="C159" s="155"/>
      <c r="D159" s="156" t="s">
        <v>28</v>
      </c>
      <c r="E159" s="156"/>
      <c r="F159" s="156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982.19799999999998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0.14922255906714119</v>
      </c>
    </row>
    <row r="160" spans="1:24" ht="30" x14ac:dyDescent="0.25">
      <c r="A160" s="176"/>
      <c r="B160" s="179"/>
      <c r="C160" s="162" t="s">
        <v>155</v>
      </c>
      <c r="D160" s="151" t="s">
        <v>58</v>
      </c>
      <c r="E160" s="151"/>
      <c r="F160" s="152" t="s">
        <v>27</v>
      </c>
      <c r="G160" s="153"/>
      <c r="H160" s="153"/>
      <c r="I160" s="153"/>
      <c r="J160" s="153"/>
      <c r="K160" s="153"/>
      <c r="L160" s="172" t="s">
        <v>25</v>
      </c>
      <c r="M160" s="63" t="s">
        <v>301</v>
      </c>
      <c r="N160" s="64" t="s">
        <v>229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59"/>
      <c r="U160" s="159"/>
      <c r="V160" s="159"/>
      <c r="W160" s="159"/>
      <c r="X160" s="159"/>
    </row>
    <row r="161" spans="1:24" ht="30" x14ac:dyDescent="0.25">
      <c r="A161" s="176"/>
      <c r="B161" s="179"/>
      <c r="C161" s="162"/>
      <c r="D161" s="151"/>
      <c r="E161" s="151"/>
      <c r="F161" s="152"/>
      <c r="G161" s="153"/>
      <c r="H161" s="153"/>
      <c r="I161" s="153"/>
      <c r="J161" s="153"/>
      <c r="K161" s="153"/>
      <c r="L161" s="172"/>
      <c r="M161" s="63" t="s">
        <v>302</v>
      </c>
      <c r="N161" s="64" t="s">
        <v>234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59"/>
      <c r="U161" s="159"/>
      <c r="V161" s="159"/>
      <c r="W161" s="9"/>
      <c r="X161" s="9"/>
    </row>
    <row r="162" spans="1:24" ht="30" x14ac:dyDescent="0.25">
      <c r="A162" s="176"/>
      <c r="B162" s="179"/>
      <c r="C162" s="162"/>
      <c r="D162" s="151"/>
      <c r="E162" s="151"/>
      <c r="F162" s="152"/>
      <c r="G162" s="153"/>
      <c r="H162" s="153"/>
      <c r="I162" s="153"/>
      <c r="J162" s="153"/>
      <c r="K162" s="153"/>
      <c r="L162" s="172"/>
      <c r="M162" s="63" t="s">
        <v>303</v>
      </c>
      <c r="N162" s="64" t="s">
        <v>56</v>
      </c>
      <c r="O162" s="65" t="s">
        <v>48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6"/>
      <c r="B163" s="179"/>
      <c r="C163" s="162"/>
      <c r="D163" s="151"/>
      <c r="E163" s="151"/>
      <c r="F163" s="152"/>
      <c r="G163" s="153"/>
      <c r="H163" s="153"/>
      <c r="I163" s="153"/>
      <c r="J163" s="153"/>
      <c r="K163" s="153"/>
      <c r="L163" s="172"/>
      <c r="M163" s="63" t="s">
        <v>304</v>
      </c>
      <c r="N163" s="64" t="s">
        <v>57</v>
      </c>
      <c r="O163" s="65" t="s">
        <v>48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6"/>
      <c r="B164" s="179"/>
      <c r="C164" s="155" t="s">
        <v>155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v>812.3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6"/>
      <c r="B165" s="179"/>
      <c r="C165" s="155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v>572.20000000000005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6"/>
      <c r="B166" s="179"/>
      <c r="C166" s="155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6"/>
      <c r="B167" s="179"/>
      <c r="C167" s="155"/>
      <c r="D167" s="156" t="s">
        <v>28</v>
      </c>
      <c r="E167" s="156"/>
      <c r="F167" s="156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1486.5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6.7044720407723857E-2</v>
      </c>
    </row>
    <row r="168" spans="1:24" ht="30" x14ac:dyDescent="0.25">
      <c r="A168" s="176"/>
      <c r="B168" s="179"/>
      <c r="C168" s="162" t="s">
        <v>156</v>
      </c>
      <c r="D168" s="151" t="s">
        <v>59</v>
      </c>
      <c r="E168" s="151"/>
      <c r="F168" s="152" t="s">
        <v>27</v>
      </c>
      <c r="G168" s="153"/>
      <c r="H168" s="153"/>
      <c r="I168" s="153"/>
      <c r="J168" s="153"/>
      <c r="K168" s="153"/>
      <c r="L168" s="172" t="s">
        <v>25</v>
      </c>
      <c r="M168" s="63" t="s">
        <v>305</v>
      </c>
      <c r="N168" s="64" t="s">
        <v>229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59"/>
      <c r="U168" s="159"/>
      <c r="V168" s="159"/>
      <c r="W168" s="159"/>
      <c r="X168" s="159"/>
    </row>
    <row r="169" spans="1:24" ht="30" x14ac:dyDescent="0.25">
      <c r="A169" s="176"/>
      <c r="B169" s="179"/>
      <c r="C169" s="162"/>
      <c r="D169" s="151"/>
      <c r="E169" s="151"/>
      <c r="F169" s="152"/>
      <c r="G169" s="153"/>
      <c r="H169" s="153"/>
      <c r="I169" s="153"/>
      <c r="J169" s="153"/>
      <c r="K169" s="153"/>
      <c r="L169" s="172"/>
      <c r="M169" s="63" t="s">
        <v>306</v>
      </c>
      <c r="N169" s="64" t="s">
        <v>234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59"/>
      <c r="U169" s="159"/>
      <c r="V169" s="159"/>
      <c r="W169" s="9"/>
      <c r="X169" s="9"/>
    </row>
    <row r="170" spans="1:24" ht="30" x14ac:dyDescent="0.25">
      <c r="A170" s="176"/>
      <c r="B170" s="179"/>
      <c r="C170" s="162"/>
      <c r="D170" s="151"/>
      <c r="E170" s="151"/>
      <c r="F170" s="152"/>
      <c r="G170" s="153"/>
      <c r="H170" s="153"/>
      <c r="I170" s="153"/>
      <c r="J170" s="153"/>
      <c r="K170" s="153"/>
      <c r="L170" s="172"/>
      <c r="M170" s="63" t="s">
        <v>307</v>
      </c>
      <c r="N170" s="64" t="s">
        <v>56</v>
      </c>
      <c r="O170" s="23" t="s">
        <v>48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6"/>
      <c r="B171" s="179"/>
      <c r="C171" s="162"/>
      <c r="D171" s="151"/>
      <c r="E171" s="151"/>
      <c r="F171" s="152"/>
      <c r="G171" s="153"/>
      <c r="H171" s="153"/>
      <c r="I171" s="153"/>
      <c r="J171" s="153"/>
      <c r="K171" s="153"/>
      <c r="L171" s="172"/>
      <c r="M171" s="63" t="s">
        <v>308</v>
      </c>
      <c r="N171" s="64" t="s">
        <v>57</v>
      </c>
      <c r="O171" s="23" t="s">
        <v>48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6"/>
      <c r="B172" s="179"/>
      <c r="C172" s="155" t="s">
        <v>156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</f>
        <v>752.9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6"/>
      <c r="B173" s="179"/>
      <c r="C173" s="155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</f>
        <v>721.25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6"/>
      <c r="B174" s="179"/>
      <c r="C174" s="155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v>109.6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6"/>
      <c r="B175" s="179"/>
      <c r="C175" s="155"/>
      <c r="D175" s="156" t="s">
        <v>28</v>
      </c>
      <c r="E175" s="156"/>
      <c r="F175" s="156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1583.75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0.20567640444648111</v>
      </c>
    </row>
    <row r="176" spans="1:24" ht="30" x14ac:dyDescent="0.25">
      <c r="A176" s="176"/>
      <c r="B176" s="179"/>
      <c r="C176" s="162" t="s">
        <v>157</v>
      </c>
      <c r="D176" s="151" t="s">
        <v>60</v>
      </c>
      <c r="E176" s="151"/>
      <c r="F176" s="152" t="s">
        <v>27</v>
      </c>
      <c r="G176" s="153"/>
      <c r="H176" s="153"/>
      <c r="I176" s="153"/>
      <c r="J176" s="153"/>
      <c r="K176" s="153"/>
      <c r="L176" s="172" t="s">
        <v>25</v>
      </c>
      <c r="M176" s="63" t="s">
        <v>309</v>
      </c>
      <c r="N176" s="64" t="s">
        <v>229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59"/>
      <c r="U176" s="159"/>
      <c r="V176" s="159"/>
      <c r="W176" s="159"/>
      <c r="X176" s="159"/>
    </row>
    <row r="177" spans="1:24" ht="30" x14ac:dyDescent="0.25">
      <c r="A177" s="176"/>
      <c r="B177" s="179"/>
      <c r="C177" s="162"/>
      <c r="D177" s="151"/>
      <c r="E177" s="151"/>
      <c r="F177" s="152"/>
      <c r="G177" s="153"/>
      <c r="H177" s="153"/>
      <c r="I177" s="153"/>
      <c r="J177" s="153"/>
      <c r="K177" s="153"/>
      <c r="L177" s="172"/>
      <c r="M177" s="63" t="s">
        <v>310</v>
      </c>
      <c r="N177" s="64" t="s">
        <v>234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59"/>
      <c r="U177" s="159"/>
      <c r="V177" s="159"/>
      <c r="W177" s="9"/>
      <c r="X177" s="9"/>
    </row>
    <row r="178" spans="1:24" ht="30" x14ac:dyDescent="0.25">
      <c r="A178" s="176"/>
      <c r="B178" s="179"/>
      <c r="C178" s="162"/>
      <c r="D178" s="151"/>
      <c r="E178" s="151"/>
      <c r="F178" s="152"/>
      <c r="G178" s="153"/>
      <c r="H178" s="153"/>
      <c r="I178" s="153"/>
      <c r="J178" s="153"/>
      <c r="K178" s="153"/>
      <c r="L178" s="172"/>
      <c r="M178" s="63" t="s">
        <v>311</v>
      </c>
      <c r="N178" s="64" t="s">
        <v>56</v>
      </c>
      <c r="O178" s="23" t="s">
        <v>48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6"/>
      <c r="B179" s="179"/>
      <c r="C179" s="162"/>
      <c r="D179" s="151"/>
      <c r="E179" s="151"/>
      <c r="F179" s="152"/>
      <c r="G179" s="153"/>
      <c r="H179" s="153"/>
      <c r="I179" s="153"/>
      <c r="J179" s="153"/>
      <c r="K179" s="153"/>
      <c r="L179" s="172"/>
      <c r="M179" s="63" t="s">
        <v>312</v>
      </c>
      <c r="N179" s="64" t="s">
        <v>57</v>
      </c>
      <c r="O179" s="23" t="s">
        <v>48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6"/>
      <c r="B180" s="179"/>
      <c r="C180" s="155" t="s">
        <v>157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45">
        <f>626.7+23.6</f>
        <v>650.30000000000007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6"/>
      <c r="B181" s="179"/>
      <c r="C181" s="155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</f>
        <v>601.68299999999999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6"/>
      <c r="B182" s="179"/>
      <c r="C182" s="155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v>125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6"/>
      <c r="B183" s="179"/>
      <c r="C183" s="155"/>
      <c r="D183" s="156" t="s">
        <v>28</v>
      </c>
      <c r="E183" s="156"/>
      <c r="F183" s="156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1376.9830000000002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0.12855618426919163</v>
      </c>
    </row>
    <row r="184" spans="1:24" ht="30" x14ac:dyDescent="0.25">
      <c r="A184" s="176"/>
      <c r="B184" s="179"/>
      <c r="C184" s="162" t="s">
        <v>158</v>
      </c>
      <c r="D184" s="151" t="s">
        <v>61</v>
      </c>
      <c r="E184" s="151"/>
      <c r="F184" s="152" t="s">
        <v>27</v>
      </c>
      <c r="G184" s="153"/>
      <c r="H184" s="153"/>
      <c r="I184" s="153"/>
      <c r="J184" s="153"/>
      <c r="K184" s="153"/>
      <c r="L184" s="172" t="s">
        <v>25</v>
      </c>
      <c r="M184" s="63" t="s">
        <v>313</v>
      </c>
      <c r="N184" s="24" t="s">
        <v>229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59"/>
      <c r="U184" s="159"/>
      <c r="V184" s="159"/>
      <c r="W184" s="159"/>
      <c r="X184" s="159"/>
    </row>
    <row r="185" spans="1:24" ht="30" x14ac:dyDescent="0.25">
      <c r="A185" s="176"/>
      <c r="B185" s="179"/>
      <c r="C185" s="162"/>
      <c r="D185" s="151"/>
      <c r="E185" s="151"/>
      <c r="F185" s="152"/>
      <c r="G185" s="153"/>
      <c r="H185" s="153"/>
      <c r="I185" s="153"/>
      <c r="J185" s="153"/>
      <c r="K185" s="153"/>
      <c r="L185" s="172"/>
      <c r="M185" s="63" t="s">
        <v>314</v>
      </c>
      <c r="N185" s="24" t="s">
        <v>234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59"/>
      <c r="U185" s="159"/>
      <c r="V185" s="159"/>
      <c r="W185" s="9"/>
      <c r="X185" s="9"/>
    </row>
    <row r="186" spans="1:24" ht="30" x14ac:dyDescent="0.25">
      <c r="A186" s="176"/>
      <c r="B186" s="179"/>
      <c r="C186" s="162"/>
      <c r="D186" s="151"/>
      <c r="E186" s="151"/>
      <c r="F186" s="152"/>
      <c r="G186" s="153"/>
      <c r="H186" s="153"/>
      <c r="I186" s="153"/>
      <c r="J186" s="153"/>
      <c r="K186" s="153"/>
      <c r="L186" s="172"/>
      <c r="M186" s="63" t="s">
        <v>315</v>
      </c>
      <c r="N186" s="24" t="s">
        <v>56</v>
      </c>
      <c r="O186" s="23" t="s">
        <v>48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6"/>
      <c r="B187" s="179"/>
      <c r="C187" s="162"/>
      <c r="D187" s="151"/>
      <c r="E187" s="151"/>
      <c r="F187" s="152"/>
      <c r="G187" s="153"/>
      <c r="H187" s="153"/>
      <c r="I187" s="153"/>
      <c r="J187" s="153"/>
      <c r="K187" s="153"/>
      <c r="L187" s="172"/>
      <c r="M187" s="63" t="s">
        <v>316</v>
      </c>
      <c r="N187" s="24" t="s">
        <v>57</v>
      </c>
      <c r="O187" s="23" t="s">
        <v>48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6"/>
      <c r="B188" s="179"/>
      <c r="C188" s="155" t="s">
        <v>158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v>606.9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6"/>
      <c r="B189" s="179"/>
      <c r="C189" s="155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</f>
        <v>555.99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6"/>
      <c r="B190" s="179"/>
      <c r="C190" s="155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6"/>
      <c r="B191" s="179"/>
      <c r="C191" s="155"/>
      <c r="D191" s="156" t="s">
        <v>28</v>
      </c>
      <c r="E191" s="156"/>
      <c r="F191" s="156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1267.1899999999998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0.10736413447169951</v>
      </c>
    </row>
    <row r="192" spans="1:24" ht="30" x14ac:dyDescent="0.25">
      <c r="A192" s="176"/>
      <c r="B192" s="179"/>
      <c r="C192" s="162" t="s">
        <v>159</v>
      </c>
      <c r="D192" s="151" t="s">
        <v>62</v>
      </c>
      <c r="E192" s="151"/>
      <c r="F192" s="152" t="s">
        <v>27</v>
      </c>
      <c r="G192" s="153"/>
      <c r="H192" s="153"/>
      <c r="I192" s="153"/>
      <c r="J192" s="153"/>
      <c r="K192" s="153"/>
      <c r="L192" s="172" t="s">
        <v>25</v>
      </c>
      <c r="M192" s="63" t="s">
        <v>317</v>
      </c>
      <c r="N192" s="24" t="s">
        <v>229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59"/>
      <c r="U192" s="159"/>
      <c r="V192" s="159"/>
      <c r="W192" s="159"/>
      <c r="X192" s="159"/>
    </row>
    <row r="193" spans="1:24" ht="30" x14ac:dyDescent="0.25">
      <c r="A193" s="176"/>
      <c r="B193" s="179"/>
      <c r="C193" s="162"/>
      <c r="D193" s="151"/>
      <c r="E193" s="151"/>
      <c r="F193" s="152"/>
      <c r="G193" s="153"/>
      <c r="H193" s="153"/>
      <c r="I193" s="153"/>
      <c r="J193" s="153"/>
      <c r="K193" s="153"/>
      <c r="L193" s="172"/>
      <c r="M193" s="63" t="s">
        <v>318</v>
      </c>
      <c r="N193" s="24" t="s">
        <v>234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59"/>
      <c r="U193" s="159"/>
      <c r="V193" s="159"/>
      <c r="W193" s="9"/>
      <c r="X193" s="9"/>
    </row>
    <row r="194" spans="1:24" ht="30" x14ac:dyDescent="0.25">
      <c r="A194" s="176"/>
      <c r="B194" s="179"/>
      <c r="C194" s="162"/>
      <c r="D194" s="151"/>
      <c r="E194" s="151"/>
      <c r="F194" s="152"/>
      <c r="G194" s="153"/>
      <c r="H194" s="153"/>
      <c r="I194" s="153"/>
      <c r="J194" s="153"/>
      <c r="K194" s="153"/>
      <c r="L194" s="172"/>
      <c r="M194" s="63" t="s">
        <v>319</v>
      </c>
      <c r="N194" s="24" t="s">
        <v>56</v>
      </c>
      <c r="O194" s="23" t="s">
        <v>48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6"/>
      <c r="B195" s="179"/>
      <c r="C195" s="162"/>
      <c r="D195" s="151"/>
      <c r="E195" s="151"/>
      <c r="F195" s="152"/>
      <c r="G195" s="153"/>
      <c r="H195" s="153"/>
      <c r="I195" s="153"/>
      <c r="J195" s="153"/>
      <c r="K195" s="153"/>
      <c r="L195" s="172"/>
      <c r="M195" s="63" t="s">
        <v>320</v>
      </c>
      <c r="N195" s="24" t="s">
        <v>57</v>
      </c>
      <c r="O195" s="23" t="s">
        <v>48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6"/>
      <c r="B196" s="179"/>
      <c r="C196" s="155" t="s">
        <v>159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45">
        <f>1060.9+5</f>
        <v>1065.9000000000001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6"/>
      <c r="B197" s="179"/>
      <c r="C197" s="155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</f>
        <v>689.43899999999996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6"/>
      <c r="B198" s="179"/>
      <c r="C198" s="155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v>146.6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6"/>
      <c r="B199" s="179"/>
      <c r="C199" s="155"/>
      <c r="D199" s="156" t="s">
        <v>28</v>
      </c>
      <c r="E199" s="156"/>
      <c r="F199" s="156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1901.9389999999999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8.7528246907706844E-2</v>
      </c>
    </row>
    <row r="200" spans="1:24" x14ac:dyDescent="0.25">
      <c r="A200" s="176"/>
      <c r="B200" s="33" t="s">
        <v>0</v>
      </c>
      <c r="C200" s="178" t="s">
        <v>2</v>
      </c>
      <c r="D200" s="178"/>
      <c r="E200" s="178"/>
      <c r="F200" s="178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29106.734999999997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6"/>
      <c r="B201" s="69" t="s">
        <v>16</v>
      </c>
      <c r="C201" s="177" t="s">
        <v>162</v>
      </c>
      <c r="D201" s="177"/>
      <c r="E201" s="177"/>
      <c r="F201" s="36" t="s">
        <v>24</v>
      </c>
      <c r="G201" s="148"/>
      <c r="H201" s="149"/>
      <c r="I201" s="149"/>
      <c r="J201" s="149"/>
      <c r="K201" s="150"/>
      <c r="L201" s="36" t="s">
        <v>134</v>
      </c>
      <c r="M201" s="21" t="s">
        <v>43</v>
      </c>
      <c r="N201" s="37" t="s">
        <v>161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6"/>
      <c r="B202" s="200" t="s">
        <v>16</v>
      </c>
      <c r="C202" s="72" t="s">
        <v>0</v>
      </c>
      <c r="D202" s="203" t="s">
        <v>323</v>
      </c>
      <c r="E202" s="203"/>
      <c r="F202" s="84" t="s">
        <v>97</v>
      </c>
      <c r="G202" s="204"/>
      <c r="H202" s="204"/>
      <c r="I202" s="204"/>
      <c r="J202" s="204"/>
      <c r="K202" s="204"/>
      <c r="L202" s="71" t="s">
        <v>134</v>
      </c>
      <c r="M202" s="22" t="s">
        <v>321</v>
      </c>
      <c r="N202" s="24" t="s">
        <v>322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6"/>
      <c r="B203" s="200"/>
      <c r="C203" s="205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6"/>
      <c r="B204" s="200"/>
      <c r="C204" s="205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6"/>
      <c r="B205" s="200"/>
      <c r="C205" s="205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6"/>
      <c r="B206" s="200"/>
      <c r="C206" s="205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6"/>
      <c r="B207" s="200"/>
      <c r="C207" s="205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6"/>
      <c r="B208" s="200"/>
      <c r="C208" s="205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19" x14ac:dyDescent="0.25">
      <c r="A209" s="176"/>
      <c r="B209" s="200"/>
      <c r="C209" s="205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19" x14ac:dyDescent="0.25">
      <c r="A210" s="176"/>
      <c r="B210" s="200"/>
      <c r="C210" s="205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19" x14ac:dyDescent="0.25">
      <c r="A211" s="176"/>
      <c r="B211" s="200"/>
      <c r="C211" s="205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19" x14ac:dyDescent="0.25">
      <c r="A212" s="176"/>
      <c r="B212" s="200"/>
      <c r="C212" s="205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19" x14ac:dyDescent="0.25">
      <c r="A213" s="176"/>
      <c r="B213" s="200"/>
      <c r="C213" s="205"/>
      <c r="D213" s="123">
        <v>188714469</v>
      </c>
      <c r="E213" s="24" t="s">
        <v>238</v>
      </c>
      <c r="F213" s="25" t="s">
        <v>25</v>
      </c>
      <c r="G213" s="119">
        <v>125</v>
      </c>
      <c r="H213" s="119"/>
      <c r="I213" s="119">
        <f>64.115-6.3</f>
        <v>57.814999999999998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19" x14ac:dyDescent="0.25">
      <c r="A214" s="176"/>
      <c r="B214" s="200"/>
      <c r="C214" s="205"/>
      <c r="D214" s="123">
        <v>188714469</v>
      </c>
      <c r="E214" s="24" t="s">
        <v>384</v>
      </c>
      <c r="F214" s="25" t="s">
        <v>25</v>
      </c>
      <c r="G214" s="119"/>
      <c r="H214" s="119"/>
      <c r="I214" s="119">
        <f>6.3</f>
        <v>6.3</v>
      </c>
      <c r="J214" s="119"/>
      <c r="K214" s="119"/>
      <c r="L214" s="146"/>
      <c r="M214" s="43"/>
      <c r="N214" s="44"/>
      <c r="O214" s="85"/>
      <c r="P214" s="114"/>
      <c r="Q214" s="115"/>
      <c r="R214" s="115"/>
      <c r="S214" s="83"/>
    </row>
    <row r="215" spans="1:19" x14ac:dyDescent="0.25">
      <c r="A215" s="176"/>
      <c r="B215" s="200"/>
      <c r="C215" s="205"/>
      <c r="D215" s="123">
        <v>188714469</v>
      </c>
      <c r="E215" s="24" t="s">
        <v>20</v>
      </c>
      <c r="F215" s="25" t="s">
        <v>25</v>
      </c>
      <c r="G215" s="119">
        <v>32.9</v>
      </c>
      <c r="H215" s="119"/>
      <c r="I215" s="119"/>
      <c r="J215" s="119"/>
      <c r="K215" s="119"/>
      <c r="L215" s="71" t="s">
        <v>25</v>
      </c>
      <c r="M215" s="43"/>
      <c r="N215" s="44"/>
      <c r="O215" s="85"/>
      <c r="P215" s="114"/>
      <c r="Q215" s="115"/>
      <c r="R215" s="115"/>
      <c r="S215" s="83"/>
    </row>
    <row r="216" spans="1:19" ht="14.25" x14ac:dyDescent="0.2">
      <c r="A216" s="176"/>
      <c r="B216" s="200"/>
      <c r="C216" s="205"/>
      <c r="D216" s="206" t="s">
        <v>28</v>
      </c>
      <c r="E216" s="206"/>
      <c r="F216" s="206"/>
      <c r="G216" s="89">
        <f>SUM(G203:G215)</f>
        <v>217.9</v>
      </c>
      <c r="H216" s="89">
        <f t="shared" ref="H216:K216" si="74">SUM(H203:H215)</f>
        <v>0</v>
      </c>
      <c r="I216" s="89">
        <f t="shared" si="74"/>
        <v>64.114999999999995</v>
      </c>
      <c r="J216" s="89">
        <f t="shared" si="74"/>
        <v>91.5</v>
      </c>
      <c r="K216" s="89">
        <f t="shared" si="74"/>
        <v>0</v>
      </c>
      <c r="L216" s="72" t="s">
        <v>25</v>
      </c>
      <c r="M216" s="31" t="s">
        <v>25</v>
      </c>
      <c r="N216" s="31" t="s">
        <v>25</v>
      </c>
      <c r="O216" s="31" t="s">
        <v>25</v>
      </c>
      <c r="P216" s="116" t="s">
        <v>25</v>
      </c>
      <c r="Q216" s="116" t="s">
        <v>25</v>
      </c>
      <c r="R216" s="116" t="s">
        <v>25</v>
      </c>
      <c r="S216" s="86">
        <f>(I216-G216)/G216</f>
        <v>-0.70575952271684272</v>
      </c>
    </row>
    <row r="217" spans="1:19" x14ac:dyDescent="0.25">
      <c r="A217" s="176"/>
      <c r="B217" s="69" t="s">
        <v>16</v>
      </c>
      <c r="C217" s="207" t="s">
        <v>2</v>
      </c>
      <c r="D217" s="207"/>
      <c r="E217" s="207"/>
      <c r="F217" s="207"/>
      <c r="G217" s="88">
        <f>G216</f>
        <v>217.9</v>
      </c>
      <c r="H217" s="88">
        <f t="shared" ref="H217:K217" si="75">H216</f>
        <v>0</v>
      </c>
      <c r="I217" s="88">
        <f t="shared" si="75"/>
        <v>64.114999999999995</v>
      </c>
      <c r="J217" s="88">
        <f t="shared" si="75"/>
        <v>91.5</v>
      </c>
      <c r="K217" s="88">
        <f t="shared" si="75"/>
        <v>0</v>
      </c>
      <c r="L217" s="70" t="s">
        <v>25</v>
      </c>
      <c r="M217" s="35" t="s">
        <v>25</v>
      </c>
      <c r="N217" s="35" t="s">
        <v>25</v>
      </c>
      <c r="O217" s="35" t="s">
        <v>25</v>
      </c>
      <c r="P217" s="117" t="s">
        <v>25</v>
      </c>
      <c r="Q217" s="117" t="s">
        <v>25</v>
      </c>
      <c r="R217" s="117" t="s">
        <v>25</v>
      </c>
      <c r="S217" s="83"/>
    </row>
    <row r="218" spans="1:19" x14ac:dyDescent="0.25">
      <c r="A218" s="90" t="s">
        <v>0</v>
      </c>
      <c r="B218" s="157" t="s">
        <v>10</v>
      </c>
      <c r="C218" s="157"/>
      <c r="D218" s="157"/>
      <c r="E218" s="157"/>
      <c r="F218" s="157"/>
      <c r="G218" s="91">
        <f>G217+G200</f>
        <v>26445.382000000005</v>
      </c>
      <c r="H218" s="91">
        <f t="shared" ref="H218:K218" si="76">H217+H200</f>
        <v>0</v>
      </c>
      <c r="I218" s="91">
        <f t="shared" si="76"/>
        <v>29170.85</v>
      </c>
      <c r="J218" s="91">
        <f t="shared" si="76"/>
        <v>32139.405999999995</v>
      </c>
      <c r="K218" s="91">
        <f t="shared" si="76"/>
        <v>35610.712999999989</v>
      </c>
      <c r="L218" s="39" t="s">
        <v>25</v>
      </c>
      <c r="M218" s="40" t="s">
        <v>25</v>
      </c>
      <c r="N218" s="40" t="s">
        <v>25</v>
      </c>
      <c r="O218" s="40" t="s">
        <v>25</v>
      </c>
      <c r="P218" s="118" t="s">
        <v>25</v>
      </c>
      <c r="Q218" s="118" t="s">
        <v>25</v>
      </c>
      <c r="R218" s="118" t="s">
        <v>25</v>
      </c>
      <c r="S218" s="83"/>
    </row>
    <row r="219" spans="1:19" x14ac:dyDescent="0.25">
      <c r="A219" s="82" t="s">
        <v>16</v>
      </c>
      <c r="B219" s="158" t="s">
        <v>63</v>
      </c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83"/>
    </row>
    <row r="220" spans="1:19" ht="30" x14ac:dyDescent="0.25">
      <c r="A220" s="176" t="s">
        <v>16</v>
      </c>
      <c r="B220" s="33" t="s">
        <v>0</v>
      </c>
      <c r="C220" s="177" t="s">
        <v>47</v>
      </c>
      <c r="D220" s="177"/>
      <c r="E220" s="177"/>
      <c r="F220" s="36" t="s">
        <v>40</v>
      </c>
      <c r="G220" s="148"/>
      <c r="H220" s="149"/>
      <c r="I220" s="149"/>
      <c r="J220" s="149"/>
      <c r="K220" s="150"/>
      <c r="L220" s="36" t="s">
        <v>326</v>
      </c>
      <c r="M220" s="21" t="s">
        <v>169</v>
      </c>
      <c r="N220" s="37" t="s">
        <v>49</v>
      </c>
      <c r="O220" s="38" t="s">
        <v>17</v>
      </c>
      <c r="P220" s="111">
        <v>10.5</v>
      </c>
      <c r="Q220" s="111">
        <v>11</v>
      </c>
      <c r="R220" s="111">
        <v>11.5</v>
      </c>
      <c r="S220" s="83"/>
    </row>
    <row r="221" spans="1:19" ht="30" x14ac:dyDescent="0.25">
      <c r="A221" s="176"/>
      <c r="B221" s="179" t="s">
        <v>0</v>
      </c>
      <c r="C221" s="180" t="s">
        <v>0</v>
      </c>
      <c r="D221" s="151" t="s">
        <v>371</v>
      </c>
      <c r="E221" s="151"/>
      <c r="F221" s="152" t="s">
        <v>27</v>
      </c>
      <c r="G221" s="153"/>
      <c r="H221" s="153"/>
      <c r="I221" s="153"/>
      <c r="J221" s="153"/>
      <c r="K221" s="153"/>
      <c r="L221" s="172" t="s">
        <v>25</v>
      </c>
      <c r="M221" s="22" t="s">
        <v>166</v>
      </c>
      <c r="N221" s="41" t="s">
        <v>160</v>
      </c>
      <c r="O221" s="23" t="s">
        <v>48</v>
      </c>
      <c r="P221" s="65">
        <v>240</v>
      </c>
      <c r="Q221" s="65">
        <v>250</v>
      </c>
      <c r="R221" s="65">
        <v>260</v>
      </c>
      <c r="S221" s="83"/>
    </row>
    <row r="222" spans="1:19" ht="30" x14ac:dyDescent="0.25">
      <c r="A222" s="176"/>
      <c r="B222" s="179"/>
      <c r="C222" s="180"/>
      <c r="D222" s="151"/>
      <c r="E222" s="151"/>
      <c r="F222" s="152"/>
      <c r="G222" s="153"/>
      <c r="H222" s="153"/>
      <c r="I222" s="153"/>
      <c r="J222" s="153"/>
      <c r="K222" s="153"/>
      <c r="L222" s="172"/>
      <c r="M222" s="22" t="s">
        <v>167</v>
      </c>
      <c r="N222" s="41" t="s">
        <v>101</v>
      </c>
      <c r="O222" s="23" t="s">
        <v>48</v>
      </c>
      <c r="P222" s="65">
        <v>320</v>
      </c>
      <c r="Q222" s="65">
        <v>340</v>
      </c>
      <c r="R222" s="65">
        <v>350</v>
      </c>
      <c r="S222" s="83"/>
    </row>
    <row r="223" spans="1:19" ht="60" x14ac:dyDescent="0.25">
      <c r="A223" s="176"/>
      <c r="B223" s="179"/>
      <c r="C223" s="180"/>
      <c r="D223" s="151"/>
      <c r="E223" s="151"/>
      <c r="F223" s="152"/>
      <c r="G223" s="153"/>
      <c r="H223" s="153"/>
      <c r="I223" s="153"/>
      <c r="J223" s="153"/>
      <c r="K223" s="153"/>
      <c r="L223" s="172"/>
      <c r="M223" s="22" t="s">
        <v>168</v>
      </c>
      <c r="N223" s="24" t="s">
        <v>244</v>
      </c>
      <c r="O223" s="23" t="s">
        <v>48</v>
      </c>
      <c r="P223" s="65">
        <v>3891</v>
      </c>
      <c r="Q223" s="65">
        <v>4086</v>
      </c>
      <c r="R223" s="65">
        <v>3500</v>
      </c>
      <c r="S223" s="83"/>
    </row>
    <row r="224" spans="1:19" ht="30" x14ac:dyDescent="0.25">
      <c r="A224" s="176"/>
      <c r="B224" s="179"/>
      <c r="C224" s="155"/>
      <c r="D224" s="27">
        <v>191130798</v>
      </c>
      <c r="E224" s="42" t="s">
        <v>21</v>
      </c>
      <c r="F224" s="25" t="s">
        <v>25</v>
      </c>
      <c r="G224" s="26">
        <v>172.4</v>
      </c>
      <c r="H224" s="26"/>
      <c r="I224" s="119">
        <v>193.2</v>
      </c>
      <c r="J224" s="110">
        <v>218.6</v>
      </c>
      <c r="K224" s="110">
        <v>240.4</v>
      </c>
      <c r="L224" s="27" t="s">
        <v>25</v>
      </c>
      <c r="M224" s="43"/>
      <c r="N224" s="44"/>
      <c r="O224" s="85"/>
      <c r="P224" s="114"/>
      <c r="Q224" s="115"/>
      <c r="R224" s="115"/>
      <c r="S224" s="83"/>
    </row>
    <row r="225" spans="1:24" x14ac:dyDescent="0.25">
      <c r="A225" s="176"/>
      <c r="B225" s="179"/>
      <c r="C225" s="155"/>
      <c r="D225" s="27">
        <v>191130798</v>
      </c>
      <c r="E225" s="42" t="s">
        <v>20</v>
      </c>
      <c r="F225" s="25" t="s">
        <v>25</v>
      </c>
      <c r="G225" s="26"/>
      <c r="H225" s="26"/>
      <c r="I225" s="119"/>
      <c r="J225" s="26"/>
      <c r="K225" s="26"/>
      <c r="L225" s="25" t="s">
        <v>25</v>
      </c>
      <c r="M225" s="28"/>
      <c r="N225" s="32"/>
      <c r="O225" s="85"/>
      <c r="P225" s="114"/>
      <c r="Q225" s="115"/>
      <c r="R225" s="115"/>
      <c r="S225" s="83"/>
      <c r="T225" s="58"/>
      <c r="U225" s="58"/>
      <c r="V225" s="58"/>
      <c r="W225" s="58"/>
    </row>
    <row r="226" spans="1:24" ht="14.25" x14ac:dyDescent="0.2">
      <c r="A226" s="176"/>
      <c r="B226" s="179"/>
      <c r="C226" s="155"/>
      <c r="D226" s="156" t="s">
        <v>28</v>
      </c>
      <c r="E226" s="156"/>
      <c r="F226" s="156"/>
      <c r="G226" s="50">
        <f>SUM(G224:G225)</f>
        <v>172.4</v>
      </c>
      <c r="H226" s="50">
        <f t="shared" ref="H226:K226" si="77">SUM(H224:H225)</f>
        <v>0</v>
      </c>
      <c r="I226" s="89">
        <f t="shared" si="77"/>
        <v>193.2</v>
      </c>
      <c r="J226" s="50">
        <f t="shared" si="77"/>
        <v>218.6</v>
      </c>
      <c r="K226" s="50">
        <f t="shared" si="77"/>
        <v>240.4</v>
      </c>
      <c r="L226" s="30" t="s">
        <v>25</v>
      </c>
      <c r="M226" s="31" t="s">
        <v>25</v>
      </c>
      <c r="N226" s="31" t="s">
        <v>25</v>
      </c>
      <c r="O226" s="31" t="s">
        <v>25</v>
      </c>
      <c r="P226" s="116" t="s">
        <v>25</v>
      </c>
      <c r="Q226" s="116" t="s">
        <v>25</v>
      </c>
      <c r="R226" s="116" t="s">
        <v>25</v>
      </c>
      <c r="S226" s="86">
        <f>(I226-G226)/G226</f>
        <v>0.12064965197215767</v>
      </c>
    </row>
    <row r="227" spans="1:24" x14ac:dyDescent="0.25">
      <c r="A227" s="176"/>
      <c r="B227" s="33" t="s">
        <v>0</v>
      </c>
      <c r="C227" s="178" t="s">
        <v>2</v>
      </c>
      <c r="D227" s="178"/>
      <c r="E227" s="178"/>
      <c r="F227" s="178"/>
      <c r="G227" s="88">
        <f>G226</f>
        <v>172.4</v>
      </c>
      <c r="H227" s="88">
        <f t="shared" ref="H227:K227" si="78">H226</f>
        <v>0</v>
      </c>
      <c r="I227" s="88">
        <f t="shared" si="78"/>
        <v>193.2</v>
      </c>
      <c r="J227" s="88">
        <f t="shared" si="78"/>
        <v>218.6</v>
      </c>
      <c r="K227" s="88">
        <f t="shared" si="78"/>
        <v>240.4</v>
      </c>
      <c r="L227" s="34" t="s">
        <v>25</v>
      </c>
      <c r="M227" s="35" t="s">
        <v>25</v>
      </c>
      <c r="N227" s="35" t="s">
        <v>25</v>
      </c>
      <c r="O227" s="35" t="s">
        <v>25</v>
      </c>
      <c r="P227" s="117" t="s">
        <v>25</v>
      </c>
      <c r="Q227" s="117" t="s">
        <v>25</v>
      </c>
      <c r="R227" s="117" t="s">
        <v>25</v>
      </c>
      <c r="S227" s="83"/>
    </row>
    <row r="228" spans="1:24" ht="30" x14ac:dyDescent="0.25">
      <c r="A228" s="176"/>
      <c r="B228" s="182" t="s">
        <v>16</v>
      </c>
      <c r="C228" s="177" t="s">
        <v>64</v>
      </c>
      <c r="D228" s="177"/>
      <c r="E228" s="177"/>
      <c r="F228" s="161" t="s">
        <v>40</v>
      </c>
      <c r="G228" s="163"/>
      <c r="H228" s="164"/>
      <c r="I228" s="164"/>
      <c r="J228" s="164"/>
      <c r="K228" s="165"/>
      <c r="L228" s="161" t="s">
        <v>327</v>
      </c>
      <c r="M228" s="21" t="s">
        <v>163</v>
      </c>
      <c r="N228" s="21" t="s">
        <v>235</v>
      </c>
      <c r="O228" s="38" t="s">
        <v>18</v>
      </c>
      <c r="P228" s="111">
        <v>4</v>
      </c>
      <c r="Q228" s="111">
        <v>5</v>
      </c>
      <c r="R228" s="111">
        <v>6</v>
      </c>
      <c r="S228" s="83"/>
    </row>
    <row r="229" spans="1:24" ht="30" x14ac:dyDescent="0.25">
      <c r="A229" s="176"/>
      <c r="B229" s="182"/>
      <c r="C229" s="177"/>
      <c r="D229" s="177"/>
      <c r="E229" s="177"/>
      <c r="F229" s="161"/>
      <c r="G229" s="169"/>
      <c r="H229" s="170"/>
      <c r="I229" s="170"/>
      <c r="J229" s="170"/>
      <c r="K229" s="171"/>
      <c r="L229" s="161"/>
      <c r="M229" s="21" t="s">
        <v>164</v>
      </c>
      <c r="N229" s="21" t="s">
        <v>237</v>
      </c>
      <c r="O229" s="38" t="s">
        <v>17</v>
      </c>
      <c r="P229" s="111">
        <v>93.7</v>
      </c>
      <c r="Q229" s="111">
        <v>93.7</v>
      </c>
      <c r="R229" s="111">
        <v>93.7</v>
      </c>
      <c r="S229" s="83"/>
    </row>
    <row r="230" spans="1:24" x14ac:dyDescent="0.25">
      <c r="A230" s="176"/>
      <c r="B230" s="179" t="s">
        <v>16</v>
      </c>
      <c r="C230" s="87" t="s">
        <v>0</v>
      </c>
      <c r="D230" s="151" t="s">
        <v>66</v>
      </c>
      <c r="E230" s="151"/>
      <c r="F230" s="84" t="s">
        <v>27</v>
      </c>
      <c r="G230" s="153"/>
      <c r="H230" s="153"/>
      <c r="I230" s="153"/>
      <c r="J230" s="153"/>
      <c r="K230" s="153"/>
      <c r="L230" s="71" t="s">
        <v>25</v>
      </c>
      <c r="M230" s="22" t="s">
        <v>165</v>
      </c>
      <c r="N230" s="24" t="s">
        <v>105</v>
      </c>
      <c r="O230" s="23" t="s">
        <v>17</v>
      </c>
      <c r="P230" s="65">
        <v>100</v>
      </c>
      <c r="Q230" s="65">
        <v>100</v>
      </c>
      <c r="R230" s="65">
        <v>100</v>
      </c>
      <c r="S230" s="83"/>
      <c r="T230" s="10"/>
      <c r="U230" s="10"/>
      <c r="V230" s="10"/>
      <c r="W230" s="10"/>
      <c r="X230" s="10"/>
    </row>
    <row r="231" spans="1:24" x14ac:dyDescent="0.25">
      <c r="A231" s="176"/>
      <c r="B231" s="179"/>
      <c r="C231" s="155" t="s">
        <v>0</v>
      </c>
      <c r="D231" s="27">
        <v>188714469</v>
      </c>
      <c r="E231" s="42" t="s">
        <v>20</v>
      </c>
      <c r="F231" s="25" t="s">
        <v>25</v>
      </c>
      <c r="G231" s="26">
        <v>36.1</v>
      </c>
      <c r="H231" s="26"/>
      <c r="I231" s="119">
        <v>35</v>
      </c>
      <c r="J231" s="110">
        <v>46.2</v>
      </c>
      <c r="K231" s="110">
        <v>50</v>
      </c>
      <c r="L231" s="27" t="s">
        <v>25</v>
      </c>
      <c r="M231" s="28"/>
      <c r="N231" s="43"/>
      <c r="O231" s="85"/>
      <c r="P231" s="114"/>
      <c r="Q231" s="115"/>
      <c r="R231" s="115"/>
      <c r="S231" s="83"/>
    </row>
    <row r="232" spans="1:24" ht="14.25" x14ac:dyDescent="0.2">
      <c r="A232" s="176"/>
      <c r="B232" s="179"/>
      <c r="C232" s="155"/>
      <c r="D232" s="156" t="s">
        <v>28</v>
      </c>
      <c r="E232" s="156"/>
      <c r="F232" s="156"/>
      <c r="G232" s="50">
        <f t="shared" ref="G232:K232" si="79">SUM(G231:G231)</f>
        <v>36.1</v>
      </c>
      <c r="H232" s="50">
        <f t="shared" si="79"/>
        <v>0</v>
      </c>
      <c r="I232" s="89">
        <f t="shared" si="79"/>
        <v>35</v>
      </c>
      <c r="J232" s="50">
        <f t="shared" si="79"/>
        <v>46.2</v>
      </c>
      <c r="K232" s="50">
        <f t="shared" si="79"/>
        <v>50</v>
      </c>
      <c r="L232" s="30" t="s">
        <v>25</v>
      </c>
      <c r="M232" s="31" t="s">
        <v>25</v>
      </c>
      <c r="N232" s="31" t="s">
        <v>25</v>
      </c>
      <c r="O232" s="31" t="s">
        <v>25</v>
      </c>
      <c r="P232" s="116" t="s">
        <v>25</v>
      </c>
      <c r="Q232" s="116" t="s">
        <v>25</v>
      </c>
      <c r="R232" s="116" t="s">
        <v>25</v>
      </c>
      <c r="S232" s="86">
        <f>(I232-G232)/G232</f>
        <v>-3.0470914127423861E-2</v>
      </c>
    </row>
    <row r="233" spans="1:24" ht="30" x14ac:dyDescent="0.25">
      <c r="A233" s="176"/>
      <c r="B233" s="179"/>
      <c r="C233" s="162" t="s">
        <v>16</v>
      </c>
      <c r="D233" s="151" t="s">
        <v>67</v>
      </c>
      <c r="E233" s="151"/>
      <c r="F233" s="152" t="s">
        <v>27</v>
      </c>
      <c r="G233" s="183"/>
      <c r="H233" s="183"/>
      <c r="I233" s="183"/>
      <c r="J233" s="183"/>
      <c r="K233" s="183"/>
      <c r="L233" s="172" t="s">
        <v>25</v>
      </c>
      <c r="M233" s="22" t="s">
        <v>170</v>
      </c>
      <c r="N233" s="24" t="s">
        <v>68</v>
      </c>
      <c r="O233" s="23" t="s">
        <v>48</v>
      </c>
      <c r="P233" s="65">
        <v>90</v>
      </c>
      <c r="Q233" s="65">
        <v>90</v>
      </c>
      <c r="R233" s="65">
        <v>90</v>
      </c>
      <c r="S233" s="83"/>
      <c r="T233" s="159"/>
      <c r="U233" s="159"/>
      <c r="V233" s="159"/>
      <c r="W233" s="159"/>
      <c r="X233" s="159"/>
    </row>
    <row r="234" spans="1:24" ht="30" x14ac:dyDescent="0.25">
      <c r="A234" s="176"/>
      <c r="B234" s="179"/>
      <c r="C234" s="162"/>
      <c r="D234" s="151"/>
      <c r="E234" s="151"/>
      <c r="F234" s="152"/>
      <c r="G234" s="183"/>
      <c r="H234" s="183"/>
      <c r="I234" s="183"/>
      <c r="J234" s="183"/>
      <c r="K234" s="183"/>
      <c r="L234" s="172"/>
      <c r="M234" s="22" t="s">
        <v>171</v>
      </c>
      <c r="N234" s="24" t="s">
        <v>236</v>
      </c>
      <c r="O234" s="23" t="s">
        <v>17</v>
      </c>
      <c r="P234" s="65">
        <v>100</v>
      </c>
      <c r="Q234" s="65">
        <v>100</v>
      </c>
      <c r="R234" s="65">
        <v>100</v>
      </c>
      <c r="S234" s="83"/>
      <c r="T234" s="9"/>
      <c r="U234" s="9"/>
      <c r="V234" s="9"/>
      <c r="W234" s="9"/>
      <c r="X234" s="9"/>
    </row>
    <row r="235" spans="1:24" x14ac:dyDescent="0.25">
      <c r="A235" s="176"/>
      <c r="B235" s="179"/>
      <c r="C235" s="162"/>
      <c r="D235" s="151"/>
      <c r="E235" s="151"/>
      <c r="F235" s="152"/>
      <c r="G235" s="183"/>
      <c r="H235" s="183"/>
      <c r="I235" s="183"/>
      <c r="J235" s="183"/>
      <c r="K235" s="183"/>
      <c r="L235" s="172"/>
      <c r="M235" s="22" t="s">
        <v>245</v>
      </c>
      <c r="N235" s="22" t="s">
        <v>242</v>
      </c>
      <c r="O235" s="23" t="s">
        <v>18</v>
      </c>
      <c r="P235" s="65">
        <v>1.5</v>
      </c>
      <c r="Q235" s="65">
        <v>1.6</v>
      </c>
      <c r="R235" s="65">
        <v>1.7</v>
      </c>
      <c r="S235" s="83"/>
      <c r="T235" s="9"/>
      <c r="U235" s="9"/>
      <c r="V235" s="9"/>
      <c r="W235" s="9"/>
      <c r="X235" s="9"/>
    </row>
    <row r="236" spans="1:24" x14ac:dyDescent="0.25">
      <c r="A236" s="176"/>
      <c r="B236" s="179"/>
      <c r="C236" s="155" t="s">
        <v>16</v>
      </c>
      <c r="D236" s="27">
        <v>188714469</v>
      </c>
      <c r="E236" s="42" t="s">
        <v>20</v>
      </c>
      <c r="F236" s="25" t="s">
        <v>25</v>
      </c>
      <c r="G236" s="26">
        <v>55.6</v>
      </c>
      <c r="H236" s="26"/>
      <c r="I236" s="119">
        <v>195.9</v>
      </c>
      <c r="J236" s="110">
        <v>300</v>
      </c>
      <c r="K236" s="110">
        <v>350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ht="30" x14ac:dyDescent="0.25">
      <c r="A237" s="176"/>
      <c r="B237" s="179"/>
      <c r="C237" s="155"/>
      <c r="D237" s="27">
        <v>188714469</v>
      </c>
      <c r="E237" s="42" t="s">
        <v>21</v>
      </c>
      <c r="F237" s="25" t="s">
        <v>25</v>
      </c>
      <c r="G237" s="26">
        <v>0</v>
      </c>
      <c r="H237" s="26"/>
      <c r="I237" s="145">
        <f>292.4-49.6-10-23.6</f>
        <v>209.2</v>
      </c>
      <c r="J237" s="110">
        <v>170</v>
      </c>
      <c r="K237" s="110">
        <v>180</v>
      </c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x14ac:dyDescent="0.25">
      <c r="A238" s="176"/>
      <c r="B238" s="179"/>
      <c r="C238" s="155"/>
      <c r="D238" s="27">
        <v>188714469</v>
      </c>
      <c r="E238" s="42" t="s">
        <v>238</v>
      </c>
      <c r="F238" s="25" t="s">
        <v>25</v>
      </c>
      <c r="G238" s="26">
        <v>83.8</v>
      </c>
      <c r="H238" s="26"/>
      <c r="I238" s="119"/>
      <c r="J238" s="110"/>
      <c r="K238" s="110"/>
      <c r="L238" s="27" t="s">
        <v>25</v>
      </c>
      <c r="M238" s="28"/>
      <c r="N238" s="32"/>
      <c r="O238" s="85"/>
      <c r="P238" s="114"/>
      <c r="Q238" s="115"/>
      <c r="R238" s="115"/>
      <c r="S238" s="83"/>
    </row>
    <row r="239" spans="1:24" ht="14.25" x14ac:dyDescent="0.2">
      <c r="A239" s="176"/>
      <c r="B239" s="179"/>
      <c r="C239" s="155"/>
      <c r="D239" s="156" t="s">
        <v>28</v>
      </c>
      <c r="E239" s="156"/>
      <c r="F239" s="156"/>
      <c r="G239" s="50">
        <f>SUM(G236:G238)</f>
        <v>139.4</v>
      </c>
      <c r="H239" s="50">
        <f t="shared" ref="H239:K239" si="80">SUM(H236:H238)</f>
        <v>0</v>
      </c>
      <c r="I239" s="89">
        <f t="shared" si="80"/>
        <v>405.1</v>
      </c>
      <c r="J239" s="50">
        <f t="shared" si="80"/>
        <v>470</v>
      </c>
      <c r="K239" s="50">
        <f t="shared" si="80"/>
        <v>530</v>
      </c>
      <c r="L239" s="30" t="s">
        <v>25</v>
      </c>
      <c r="M239" s="31" t="s">
        <v>25</v>
      </c>
      <c r="N239" s="31" t="s">
        <v>25</v>
      </c>
      <c r="O239" s="31" t="s">
        <v>25</v>
      </c>
      <c r="P239" s="116" t="s">
        <v>25</v>
      </c>
      <c r="Q239" s="116" t="s">
        <v>25</v>
      </c>
      <c r="R239" s="116" t="s">
        <v>25</v>
      </c>
      <c r="S239" s="86">
        <f>(I239-G239)/G239</f>
        <v>1.9060258249641322</v>
      </c>
    </row>
    <row r="240" spans="1:24" ht="30" x14ac:dyDescent="0.25">
      <c r="A240" s="176"/>
      <c r="B240" s="179"/>
      <c r="C240" s="162" t="s">
        <v>32</v>
      </c>
      <c r="D240" s="151" t="s">
        <v>69</v>
      </c>
      <c r="E240" s="151"/>
      <c r="F240" s="152" t="s">
        <v>27</v>
      </c>
      <c r="G240" s="153"/>
      <c r="H240" s="153"/>
      <c r="I240" s="153"/>
      <c r="J240" s="153"/>
      <c r="K240" s="153"/>
      <c r="L240" s="172" t="s">
        <v>25</v>
      </c>
      <c r="M240" s="22" t="s">
        <v>172</v>
      </c>
      <c r="N240" s="24" t="s">
        <v>70</v>
      </c>
      <c r="O240" s="23" t="s">
        <v>48</v>
      </c>
      <c r="P240" s="65">
        <v>1320</v>
      </c>
      <c r="Q240" s="65">
        <v>1340</v>
      </c>
      <c r="R240" s="65">
        <v>1360</v>
      </c>
      <c r="S240" s="83"/>
      <c r="T240" s="160"/>
      <c r="U240" s="160"/>
      <c r="V240" s="160"/>
      <c r="W240" s="160"/>
      <c r="X240" s="160"/>
    </row>
    <row r="241" spans="1:24" ht="30" x14ac:dyDescent="0.25">
      <c r="A241" s="176"/>
      <c r="B241" s="179"/>
      <c r="C241" s="162"/>
      <c r="D241" s="151"/>
      <c r="E241" s="151"/>
      <c r="F241" s="152"/>
      <c r="G241" s="153"/>
      <c r="H241" s="153"/>
      <c r="I241" s="153"/>
      <c r="J241" s="153"/>
      <c r="K241" s="153"/>
      <c r="L241" s="172"/>
      <c r="M241" s="22" t="s">
        <v>173</v>
      </c>
      <c r="N241" s="24" t="s">
        <v>71</v>
      </c>
      <c r="O241" s="23" t="s">
        <v>18</v>
      </c>
      <c r="P241" s="65">
        <v>17</v>
      </c>
      <c r="Q241" s="65">
        <v>18</v>
      </c>
      <c r="R241" s="65">
        <v>19</v>
      </c>
      <c r="S241" s="83"/>
      <c r="T241" s="9"/>
      <c r="U241" s="9"/>
      <c r="V241" s="9"/>
      <c r="W241" s="9"/>
      <c r="X241" s="9"/>
    </row>
    <row r="242" spans="1:24" ht="30" x14ac:dyDescent="0.25">
      <c r="A242" s="176"/>
      <c r="B242" s="179"/>
      <c r="C242" s="155" t="s">
        <v>32</v>
      </c>
      <c r="D242" s="27" t="s">
        <v>72</v>
      </c>
      <c r="E242" s="42" t="s">
        <v>21</v>
      </c>
      <c r="F242" s="25" t="s">
        <v>25</v>
      </c>
      <c r="G242" s="26">
        <v>196.3</v>
      </c>
      <c r="H242" s="26"/>
      <c r="I242" s="119">
        <v>223.3</v>
      </c>
      <c r="J242" s="110">
        <v>210</v>
      </c>
      <c r="K242" s="110">
        <v>220</v>
      </c>
      <c r="L242" s="27" t="s">
        <v>25</v>
      </c>
      <c r="M242" s="28"/>
      <c r="N242" s="32"/>
      <c r="O242" s="85"/>
      <c r="P242" s="114"/>
      <c r="Q242" s="115"/>
      <c r="R242" s="115"/>
      <c r="S242" s="83"/>
    </row>
    <row r="243" spans="1:24" x14ac:dyDescent="0.25">
      <c r="A243" s="176"/>
      <c r="B243" s="179"/>
      <c r="C243" s="155"/>
      <c r="D243" s="121" t="s">
        <v>72</v>
      </c>
      <c r="E243" s="42" t="s">
        <v>374</v>
      </c>
      <c r="F243" s="25"/>
      <c r="G243" s="119">
        <v>0.3</v>
      </c>
      <c r="H243" s="119"/>
      <c r="I243" s="119"/>
      <c r="J243" s="110"/>
      <c r="K243" s="110"/>
      <c r="L243" s="121"/>
      <c r="M243" s="28"/>
      <c r="N243" s="32"/>
      <c r="O243" s="85"/>
      <c r="P243" s="114"/>
      <c r="Q243" s="115"/>
      <c r="R243" s="115"/>
      <c r="S243" s="83"/>
    </row>
    <row r="244" spans="1:24" ht="14.25" x14ac:dyDescent="0.2">
      <c r="A244" s="176"/>
      <c r="B244" s="179"/>
      <c r="C244" s="155"/>
      <c r="D244" s="156" t="s">
        <v>28</v>
      </c>
      <c r="E244" s="156"/>
      <c r="F244" s="156"/>
      <c r="G244" s="50">
        <f>SUM(G242:G243)</f>
        <v>196.60000000000002</v>
      </c>
      <c r="H244" s="50">
        <f t="shared" ref="H244:K244" si="81">SUM(H242:H243)</f>
        <v>0</v>
      </c>
      <c r="I244" s="89">
        <f t="shared" si="81"/>
        <v>223.3</v>
      </c>
      <c r="J244" s="50">
        <f t="shared" si="81"/>
        <v>210</v>
      </c>
      <c r="K244" s="50">
        <f t="shared" si="81"/>
        <v>220</v>
      </c>
      <c r="L244" s="30" t="s">
        <v>25</v>
      </c>
      <c r="M244" s="31" t="s">
        <v>25</v>
      </c>
      <c r="N244" s="31" t="s">
        <v>25</v>
      </c>
      <c r="O244" s="31" t="s">
        <v>25</v>
      </c>
      <c r="P244" s="116" t="s">
        <v>25</v>
      </c>
      <c r="Q244" s="116" t="s">
        <v>25</v>
      </c>
      <c r="R244" s="116" t="s">
        <v>25</v>
      </c>
      <c r="S244" s="86">
        <f>(I244-G244)/G244</f>
        <v>0.13580874872838242</v>
      </c>
    </row>
    <row r="245" spans="1:24" x14ac:dyDescent="0.25">
      <c r="A245" s="176"/>
      <c r="B245" s="179"/>
      <c r="C245" s="162" t="s">
        <v>33</v>
      </c>
      <c r="D245" s="151" t="s">
        <v>73</v>
      </c>
      <c r="E245" s="151"/>
      <c r="F245" s="152" t="s">
        <v>27</v>
      </c>
      <c r="G245" s="153"/>
      <c r="H245" s="153"/>
      <c r="I245" s="153"/>
      <c r="J245" s="153"/>
      <c r="K245" s="153"/>
      <c r="L245" s="172" t="s">
        <v>25</v>
      </c>
      <c r="M245" s="22" t="s">
        <v>174</v>
      </c>
      <c r="N245" s="24" t="s">
        <v>74</v>
      </c>
      <c r="O245" s="23" t="s">
        <v>18</v>
      </c>
      <c r="P245" s="65">
        <v>18</v>
      </c>
      <c r="Q245" s="65">
        <v>20</v>
      </c>
      <c r="R245" s="65">
        <v>22</v>
      </c>
      <c r="S245" s="83"/>
      <c r="T245" s="159"/>
      <c r="U245" s="159"/>
      <c r="V245" s="159"/>
      <c r="W245" s="159"/>
      <c r="X245" s="159"/>
    </row>
    <row r="246" spans="1:24" x14ac:dyDescent="0.25">
      <c r="A246" s="176"/>
      <c r="B246" s="179"/>
      <c r="C246" s="162"/>
      <c r="D246" s="151"/>
      <c r="E246" s="151"/>
      <c r="F246" s="152"/>
      <c r="G246" s="153"/>
      <c r="H246" s="153"/>
      <c r="I246" s="153"/>
      <c r="J246" s="153"/>
      <c r="K246" s="153"/>
      <c r="L246" s="172"/>
      <c r="M246" s="22" t="s">
        <v>175</v>
      </c>
      <c r="N246" s="24" t="s">
        <v>75</v>
      </c>
      <c r="O246" s="23" t="s">
        <v>18</v>
      </c>
      <c r="P246" s="65">
        <v>500</v>
      </c>
      <c r="Q246" s="65">
        <v>550</v>
      </c>
      <c r="R246" s="65">
        <v>600</v>
      </c>
      <c r="S246" s="83"/>
      <c r="T246" s="9"/>
      <c r="U246" s="9"/>
      <c r="V246" s="9"/>
      <c r="W246" s="9"/>
      <c r="X246" s="9"/>
    </row>
    <row r="247" spans="1:24" x14ac:dyDescent="0.25">
      <c r="A247" s="176"/>
      <c r="B247" s="179"/>
      <c r="C247" s="155" t="s">
        <v>33</v>
      </c>
      <c r="D247" s="27">
        <v>188714469</v>
      </c>
      <c r="E247" s="42" t="s">
        <v>20</v>
      </c>
      <c r="F247" s="25" t="s">
        <v>25</v>
      </c>
      <c r="G247" s="26">
        <v>28.2</v>
      </c>
      <c r="H247" s="26"/>
      <c r="I247" s="119">
        <v>35</v>
      </c>
      <c r="J247" s="110">
        <v>31</v>
      </c>
      <c r="K247" s="110">
        <v>32</v>
      </c>
      <c r="L247" s="27" t="s">
        <v>25</v>
      </c>
      <c r="M247" s="28"/>
      <c r="N247" s="43"/>
      <c r="O247" s="85"/>
      <c r="P247" s="114"/>
      <c r="Q247" s="115"/>
      <c r="R247" s="115"/>
      <c r="S247" s="83"/>
    </row>
    <row r="248" spans="1:24" ht="14.25" x14ac:dyDescent="0.2">
      <c r="A248" s="176"/>
      <c r="B248" s="179"/>
      <c r="C248" s="155"/>
      <c r="D248" s="156" t="s">
        <v>28</v>
      </c>
      <c r="E248" s="156"/>
      <c r="F248" s="156"/>
      <c r="G248" s="50">
        <f t="shared" ref="G248" si="82">SUM(G247:G247)</f>
        <v>28.2</v>
      </c>
      <c r="H248" s="50">
        <f t="shared" ref="H248:K248" si="83">SUM(H247:H247)</f>
        <v>0</v>
      </c>
      <c r="I248" s="89">
        <f t="shared" si="83"/>
        <v>35</v>
      </c>
      <c r="J248" s="50">
        <f t="shared" si="83"/>
        <v>31</v>
      </c>
      <c r="K248" s="50">
        <f t="shared" si="83"/>
        <v>32</v>
      </c>
      <c r="L248" s="30" t="s">
        <v>25</v>
      </c>
      <c r="M248" s="31" t="s">
        <v>25</v>
      </c>
      <c r="N248" s="31" t="s">
        <v>25</v>
      </c>
      <c r="O248" s="31" t="s">
        <v>25</v>
      </c>
      <c r="P248" s="116" t="s">
        <v>25</v>
      </c>
      <c r="Q248" s="116" t="s">
        <v>25</v>
      </c>
      <c r="R248" s="116" t="s">
        <v>25</v>
      </c>
      <c r="S248" s="86">
        <f>(I248-G248)/G248</f>
        <v>0.24113475177304969</v>
      </c>
    </row>
    <row r="249" spans="1:24" x14ac:dyDescent="0.25">
      <c r="A249" s="176"/>
      <c r="B249" s="33" t="s">
        <v>16</v>
      </c>
      <c r="C249" s="178" t="s">
        <v>2</v>
      </c>
      <c r="D249" s="178"/>
      <c r="E249" s="178"/>
      <c r="F249" s="178"/>
      <c r="G249" s="88">
        <f>G232+G239+G244+G248</f>
        <v>400.3</v>
      </c>
      <c r="H249" s="88">
        <f t="shared" ref="H249:K249" si="84">H232+H239+H244+H248</f>
        <v>0</v>
      </c>
      <c r="I249" s="88">
        <f t="shared" si="84"/>
        <v>698.40000000000009</v>
      </c>
      <c r="J249" s="88">
        <f t="shared" si="84"/>
        <v>757.2</v>
      </c>
      <c r="K249" s="88">
        <f t="shared" si="84"/>
        <v>832</v>
      </c>
      <c r="L249" s="34" t="s">
        <v>25</v>
      </c>
      <c r="M249" s="35" t="s">
        <v>25</v>
      </c>
      <c r="N249" s="35" t="s">
        <v>25</v>
      </c>
      <c r="O249" s="35" t="s">
        <v>25</v>
      </c>
      <c r="P249" s="117" t="s">
        <v>25</v>
      </c>
      <c r="Q249" s="117" t="s">
        <v>25</v>
      </c>
      <c r="R249" s="117" t="s">
        <v>25</v>
      </c>
      <c r="S249" s="83"/>
    </row>
    <row r="250" spans="1:24" x14ac:dyDescent="0.25">
      <c r="A250" s="90" t="s">
        <v>16</v>
      </c>
      <c r="B250" s="157" t="s">
        <v>10</v>
      </c>
      <c r="C250" s="157"/>
      <c r="D250" s="157"/>
      <c r="E250" s="157"/>
      <c r="F250" s="157"/>
      <c r="G250" s="91">
        <f>G249+G227</f>
        <v>572.70000000000005</v>
      </c>
      <c r="H250" s="91">
        <f t="shared" ref="H250:K250" si="85">H249+H227</f>
        <v>0</v>
      </c>
      <c r="I250" s="91">
        <f t="shared" si="85"/>
        <v>891.60000000000014</v>
      </c>
      <c r="J250" s="91">
        <f t="shared" si="85"/>
        <v>975.80000000000007</v>
      </c>
      <c r="K250" s="91">
        <f t="shared" si="85"/>
        <v>1072.4000000000001</v>
      </c>
      <c r="L250" s="39" t="s">
        <v>25</v>
      </c>
      <c r="M250" s="40" t="s">
        <v>25</v>
      </c>
      <c r="N250" s="40" t="s">
        <v>25</v>
      </c>
      <c r="O250" s="40" t="s">
        <v>25</v>
      </c>
      <c r="P250" s="118" t="s">
        <v>25</v>
      </c>
      <c r="Q250" s="118" t="s">
        <v>25</v>
      </c>
      <c r="R250" s="118" t="s">
        <v>25</v>
      </c>
      <c r="S250" s="83"/>
    </row>
    <row r="251" spans="1:24" x14ac:dyDescent="0.25">
      <c r="A251" s="82" t="s">
        <v>32</v>
      </c>
      <c r="B251" s="158" t="s">
        <v>176</v>
      </c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83"/>
    </row>
    <row r="252" spans="1:24" ht="30" x14ac:dyDescent="0.25">
      <c r="A252" s="176" t="s">
        <v>32</v>
      </c>
      <c r="B252" s="181" t="s">
        <v>0</v>
      </c>
      <c r="C252" s="177" t="s">
        <v>224</v>
      </c>
      <c r="D252" s="177"/>
      <c r="E252" s="177"/>
      <c r="F252" s="161" t="s">
        <v>40</v>
      </c>
      <c r="G252" s="163"/>
      <c r="H252" s="164"/>
      <c r="I252" s="164"/>
      <c r="J252" s="164"/>
      <c r="K252" s="165"/>
      <c r="L252" s="161" t="s">
        <v>177</v>
      </c>
      <c r="M252" s="21" t="s">
        <v>54</v>
      </c>
      <c r="N252" s="21" t="s">
        <v>179</v>
      </c>
      <c r="O252" s="38" t="s">
        <v>18</v>
      </c>
      <c r="P252" s="111">
        <v>6</v>
      </c>
      <c r="Q252" s="111">
        <v>6</v>
      </c>
      <c r="R252" s="111">
        <v>6</v>
      </c>
      <c r="S252" s="83"/>
    </row>
    <row r="253" spans="1:24" x14ac:dyDescent="0.25">
      <c r="A253" s="176"/>
      <c r="B253" s="181"/>
      <c r="C253" s="177"/>
      <c r="D253" s="177"/>
      <c r="E253" s="177"/>
      <c r="F253" s="161"/>
      <c r="G253" s="166"/>
      <c r="H253" s="167"/>
      <c r="I253" s="167"/>
      <c r="J253" s="167"/>
      <c r="K253" s="168"/>
      <c r="L253" s="161"/>
      <c r="M253" s="21" t="s">
        <v>178</v>
      </c>
      <c r="N253" s="21" t="s">
        <v>239</v>
      </c>
      <c r="O253" s="38" t="s">
        <v>18</v>
      </c>
      <c r="P253" s="111">
        <v>3</v>
      </c>
      <c r="Q253" s="111">
        <v>3</v>
      </c>
      <c r="R253" s="111">
        <v>3</v>
      </c>
      <c r="S253" s="83"/>
    </row>
    <row r="254" spans="1:24" ht="30" x14ac:dyDescent="0.25">
      <c r="A254" s="176"/>
      <c r="B254" s="181"/>
      <c r="C254" s="177"/>
      <c r="D254" s="177"/>
      <c r="E254" s="177"/>
      <c r="F254" s="161"/>
      <c r="G254" s="169"/>
      <c r="H254" s="170"/>
      <c r="I254" s="170"/>
      <c r="J254" s="170"/>
      <c r="K254" s="171"/>
      <c r="L254" s="161"/>
      <c r="M254" s="21" t="s">
        <v>55</v>
      </c>
      <c r="N254" s="21" t="s">
        <v>78</v>
      </c>
      <c r="O254" s="38" t="s">
        <v>48</v>
      </c>
      <c r="P254" s="111">
        <v>920</v>
      </c>
      <c r="Q254" s="111">
        <v>1100</v>
      </c>
      <c r="R254" s="111">
        <v>1500</v>
      </c>
      <c r="S254" s="83"/>
    </row>
    <row r="255" spans="1:24" x14ac:dyDescent="0.25">
      <c r="A255" s="176"/>
      <c r="B255" s="179" t="s">
        <v>0</v>
      </c>
      <c r="C255" s="180" t="s">
        <v>0</v>
      </c>
      <c r="D255" s="151" t="s">
        <v>79</v>
      </c>
      <c r="E255" s="151"/>
      <c r="F255" s="152" t="s">
        <v>27</v>
      </c>
      <c r="G255" s="153"/>
      <c r="H255" s="153"/>
      <c r="I255" s="153"/>
      <c r="J255" s="153"/>
      <c r="K255" s="153"/>
      <c r="L255" s="154" t="s">
        <v>25</v>
      </c>
      <c r="M255" s="22" t="s">
        <v>246</v>
      </c>
      <c r="N255" s="24" t="s">
        <v>80</v>
      </c>
      <c r="O255" s="23" t="s">
        <v>18</v>
      </c>
      <c r="P255" s="65">
        <v>9</v>
      </c>
      <c r="Q255" s="65">
        <v>9</v>
      </c>
      <c r="R255" s="65">
        <v>10</v>
      </c>
      <c r="S255" s="83"/>
      <c r="T255" s="160"/>
      <c r="U255" s="160"/>
      <c r="V255" s="160"/>
      <c r="W255" s="160"/>
      <c r="X255" s="160"/>
    </row>
    <row r="256" spans="1:24" x14ac:dyDescent="0.25">
      <c r="A256" s="176"/>
      <c r="B256" s="179"/>
      <c r="C256" s="180"/>
      <c r="D256" s="151"/>
      <c r="E256" s="151"/>
      <c r="F256" s="152"/>
      <c r="G256" s="153"/>
      <c r="H256" s="153"/>
      <c r="I256" s="153"/>
      <c r="J256" s="153"/>
      <c r="K256" s="153"/>
      <c r="L256" s="154"/>
      <c r="M256" s="22" t="s">
        <v>247</v>
      </c>
      <c r="N256" s="24" t="s">
        <v>81</v>
      </c>
      <c r="O256" s="23" t="s">
        <v>48</v>
      </c>
      <c r="P256" s="65">
        <v>6</v>
      </c>
      <c r="Q256" s="65">
        <v>7</v>
      </c>
      <c r="R256" s="65">
        <v>7</v>
      </c>
      <c r="S256" s="83"/>
      <c r="T256" s="160"/>
      <c r="U256" s="160"/>
      <c r="V256" s="160"/>
      <c r="W256" s="160"/>
      <c r="X256" s="160"/>
    </row>
    <row r="257" spans="1:24" x14ac:dyDescent="0.25">
      <c r="A257" s="176"/>
      <c r="B257" s="179"/>
      <c r="C257" s="180"/>
      <c r="D257" s="151"/>
      <c r="E257" s="151"/>
      <c r="F257" s="152"/>
      <c r="G257" s="153"/>
      <c r="H257" s="153"/>
      <c r="I257" s="153"/>
      <c r="J257" s="153"/>
      <c r="K257" s="153"/>
      <c r="L257" s="154"/>
      <c r="M257" s="22" t="s">
        <v>250</v>
      </c>
      <c r="N257" s="24" t="s">
        <v>251</v>
      </c>
      <c r="O257" s="23" t="s">
        <v>48</v>
      </c>
      <c r="P257" s="65">
        <v>15</v>
      </c>
      <c r="Q257" s="65">
        <v>16</v>
      </c>
      <c r="R257" s="65">
        <v>20</v>
      </c>
      <c r="S257" s="83"/>
      <c r="T257" s="11"/>
      <c r="U257" s="11"/>
      <c r="V257" s="11"/>
      <c r="W257" s="11"/>
      <c r="X257" s="11"/>
    </row>
    <row r="258" spans="1:24" x14ac:dyDescent="0.25">
      <c r="A258" s="176"/>
      <c r="B258" s="179"/>
      <c r="C258" s="155" t="s">
        <v>0</v>
      </c>
      <c r="D258" s="27">
        <v>188714469</v>
      </c>
      <c r="E258" s="42" t="s">
        <v>20</v>
      </c>
      <c r="F258" s="25" t="s">
        <v>25</v>
      </c>
      <c r="G258" s="26">
        <v>35.4</v>
      </c>
      <c r="H258" s="26"/>
      <c r="I258" s="145">
        <f>35+7</f>
        <v>42</v>
      </c>
      <c r="J258" s="110">
        <v>42</v>
      </c>
      <c r="K258" s="110">
        <v>45</v>
      </c>
      <c r="L258" s="27" t="s">
        <v>25</v>
      </c>
      <c r="M258" s="28"/>
      <c r="N258" s="43"/>
      <c r="O258" s="85"/>
      <c r="P258" s="114"/>
      <c r="Q258" s="115"/>
      <c r="R258" s="115"/>
      <c r="S258" s="83"/>
    </row>
    <row r="259" spans="1:24" ht="30" x14ac:dyDescent="0.25">
      <c r="A259" s="176"/>
      <c r="B259" s="179"/>
      <c r="C259" s="155"/>
      <c r="D259" s="147">
        <v>188714469</v>
      </c>
      <c r="E259" s="42" t="s">
        <v>21</v>
      </c>
      <c r="F259" s="25" t="s">
        <v>25</v>
      </c>
      <c r="G259" s="119"/>
      <c r="H259" s="119"/>
      <c r="I259" s="145">
        <v>12</v>
      </c>
      <c r="J259" s="110"/>
      <c r="K259" s="110"/>
      <c r="L259" s="147" t="s">
        <v>25</v>
      </c>
      <c r="M259" s="28"/>
      <c r="N259" s="43"/>
      <c r="O259" s="85"/>
      <c r="P259" s="114"/>
      <c r="Q259" s="115"/>
      <c r="R259" s="115"/>
      <c r="S259" s="83"/>
    </row>
    <row r="260" spans="1:24" ht="14.25" x14ac:dyDescent="0.2">
      <c r="A260" s="176"/>
      <c r="B260" s="179"/>
      <c r="C260" s="155"/>
      <c r="D260" s="156" t="s">
        <v>28</v>
      </c>
      <c r="E260" s="156"/>
      <c r="F260" s="156"/>
      <c r="G260" s="50">
        <f>SUM(G258:G259)</f>
        <v>35.4</v>
      </c>
      <c r="H260" s="50">
        <f t="shared" ref="H260:K260" si="86">SUM(H258:H259)</f>
        <v>0</v>
      </c>
      <c r="I260" s="50">
        <f t="shared" si="86"/>
        <v>54</v>
      </c>
      <c r="J260" s="50">
        <f t="shared" si="86"/>
        <v>42</v>
      </c>
      <c r="K260" s="50">
        <f t="shared" si="86"/>
        <v>45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116" t="s">
        <v>25</v>
      </c>
      <c r="Q260" s="116" t="s">
        <v>25</v>
      </c>
      <c r="R260" s="116" t="s">
        <v>25</v>
      </c>
      <c r="S260" s="86">
        <f>(I260-G260)/G260</f>
        <v>0.52542372881355937</v>
      </c>
    </row>
    <row r="261" spans="1:24" ht="30" x14ac:dyDescent="0.25">
      <c r="A261" s="176"/>
      <c r="B261" s="179"/>
      <c r="C261" s="162" t="s">
        <v>16</v>
      </c>
      <c r="D261" s="151" t="s">
        <v>372</v>
      </c>
      <c r="E261" s="151"/>
      <c r="F261" s="152" t="s">
        <v>27</v>
      </c>
      <c r="G261" s="153"/>
      <c r="H261" s="153"/>
      <c r="I261" s="153"/>
      <c r="J261" s="153"/>
      <c r="K261" s="153"/>
      <c r="L261" s="154" t="s">
        <v>25</v>
      </c>
      <c r="M261" s="22" t="s">
        <v>76</v>
      </c>
      <c r="N261" s="42" t="s">
        <v>180</v>
      </c>
      <c r="O261" s="23" t="s">
        <v>18</v>
      </c>
      <c r="P261" s="65">
        <v>30</v>
      </c>
      <c r="Q261" s="65">
        <v>35</v>
      </c>
      <c r="R261" s="65">
        <v>40</v>
      </c>
      <c r="S261" s="83"/>
      <c r="T261" s="11"/>
      <c r="U261" s="11"/>
      <c r="V261" s="11"/>
      <c r="W261" s="11"/>
      <c r="X261" s="11"/>
    </row>
    <row r="262" spans="1:24" x14ac:dyDescent="0.25">
      <c r="A262" s="176"/>
      <c r="B262" s="179"/>
      <c r="C262" s="162"/>
      <c r="D262" s="151"/>
      <c r="E262" s="151"/>
      <c r="F262" s="152"/>
      <c r="G262" s="153"/>
      <c r="H262" s="153"/>
      <c r="I262" s="153"/>
      <c r="J262" s="153"/>
      <c r="K262" s="153"/>
      <c r="L262" s="154"/>
      <c r="M262" s="22" t="s">
        <v>182</v>
      </c>
      <c r="N262" s="42" t="s">
        <v>82</v>
      </c>
      <c r="O262" s="23" t="s">
        <v>18</v>
      </c>
      <c r="P262" s="65">
        <v>1600</v>
      </c>
      <c r="Q262" s="65">
        <v>2000</v>
      </c>
      <c r="R262" s="65">
        <v>2100</v>
      </c>
      <c r="S262" s="83"/>
      <c r="T262" s="11"/>
      <c r="U262" s="11"/>
      <c r="V262" s="11"/>
      <c r="W262" s="11"/>
      <c r="X262" s="11"/>
    </row>
    <row r="263" spans="1:24" x14ac:dyDescent="0.25">
      <c r="A263" s="176"/>
      <c r="B263" s="179"/>
      <c r="C263" s="155" t="s">
        <v>16</v>
      </c>
      <c r="D263" s="27">
        <v>188714469</v>
      </c>
      <c r="E263" s="42" t="s">
        <v>20</v>
      </c>
      <c r="F263" s="25" t="s">
        <v>25</v>
      </c>
      <c r="G263" s="26">
        <v>61.4</v>
      </c>
      <c r="H263" s="26"/>
      <c r="I263" s="119">
        <v>80</v>
      </c>
      <c r="J263" s="110">
        <v>96.5</v>
      </c>
      <c r="K263" s="110">
        <v>101.3</v>
      </c>
      <c r="L263" s="27" t="s">
        <v>25</v>
      </c>
      <c r="M263" s="28"/>
      <c r="N263" s="43"/>
      <c r="O263" s="85"/>
      <c r="P263" s="29"/>
      <c r="Q263" s="29"/>
      <c r="R263" s="85"/>
      <c r="S263" s="83"/>
    </row>
    <row r="264" spans="1:24" ht="14.25" x14ac:dyDescent="0.2">
      <c r="A264" s="176"/>
      <c r="B264" s="179"/>
      <c r="C264" s="155"/>
      <c r="D264" s="156" t="s">
        <v>28</v>
      </c>
      <c r="E264" s="156"/>
      <c r="F264" s="156"/>
      <c r="G264" s="50">
        <f t="shared" ref="G264" si="87">SUM(G263:G263)</f>
        <v>61.4</v>
      </c>
      <c r="H264" s="50">
        <f t="shared" ref="H264:K264" si="88">SUM(H263:H263)</f>
        <v>0</v>
      </c>
      <c r="I264" s="89">
        <f t="shared" si="88"/>
        <v>80</v>
      </c>
      <c r="J264" s="50">
        <f t="shared" si="88"/>
        <v>96.5</v>
      </c>
      <c r="K264" s="50">
        <f t="shared" si="88"/>
        <v>101.3</v>
      </c>
      <c r="L264" s="30" t="s">
        <v>25</v>
      </c>
      <c r="M264" s="31" t="s">
        <v>25</v>
      </c>
      <c r="N264" s="31" t="s">
        <v>25</v>
      </c>
      <c r="O264" s="31" t="s">
        <v>25</v>
      </c>
      <c r="P264" s="31" t="s">
        <v>25</v>
      </c>
      <c r="Q264" s="31" t="s">
        <v>25</v>
      </c>
      <c r="R264" s="31" t="s">
        <v>25</v>
      </c>
      <c r="S264" s="86">
        <f>(I264-G264)/G264</f>
        <v>0.30293159609120524</v>
      </c>
    </row>
    <row r="265" spans="1:24" x14ac:dyDescent="0.25">
      <c r="A265" s="176"/>
      <c r="B265" s="45" t="s">
        <v>0</v>
      </c>
      <c r="C265" s="178" t="s">
        <v>2</v>
      </c>
      <c r="D265" s="178"/>
      <c r="E265" s="178"/>
      <c r="F265" s="178"/>
      <c r="G265" s="88">
        <f>G264+G260</f>
        <v>96.8</v>
      </c>
      <c r="H265" s="88">
        <f t="shared" ref="H265:K265" si="89">H264+H260</f>
        <v>0</v>
      </c>
      <c r="I265" s="88">
        <f t="shared" si="89"/>
        <v>134</v>
      </c>
      <c r="J265" s="88">
        <f t="shared" si="89"/>
        <v>138.5</v>
      </c>
      <c r="K265" s="88">
        <f t="shared" si="89"/>
        <v>146.30000000000001</v>
      </c>
      <c r="L265" s="34" t="s">
        <v>25</v>
      </c>
      <c r="M265" s="35" t="s">
        <v>25</v>
      </c>
      <c r="N265" s="35" t="s">
        <v>25</v>
      </c>
      <c r="O265" s="35" t="s">
        <v>25</v>
      </c>
      <c r="P265" s="35" t="s">
        <v>25</v>
      </c>
      <c r="Q265" s="35" t="s">
        <v>25</v>
      </c>
      <c r="R265" s="35" t="s">
        <v>25</v>
      </c>
      <c r="S265" s="83"/>
    </row>
    <row r="266" spans="1:24" x14ac:dyDescent="0.25">
      <c r="A266" s="90" t="s">
        <v>32</v>
      </c>
      <c r="B266" s="157" t="s">
        <v>10</v>
      </c>
      <c r="C266" s="157"/>
      <c r="D266" s="157"/>
      <c r="E266" s="157"/>
      <c r="F266" s="157"/>
      <c r="G266" s="91">
        <f>G265</f>
        <v>96.8</v>
      </c>
      <c r="H266" s="91">
        <f t="shared" ref="H266:K266" si="90">H265</f>
        <v>0</v>
      </c>
      <c r="I266" s="91">
        <f t="shared" si="90"/>
        <v>134</v>
      </c>
      <c r="J266" s="91">
        <f t="shared" si="90"/>
        <v>138.5</v>
      </c>
      <c r="K266" s="91">
        <f t="shared" si="90"/>
        <v>146.30000000000001</v>
      </c>
      <c r="L266" s="39" t="s">
        <v>25</v>
      </c>
      <c r="M266" s="40" t="s">
        <v>25</v>
      </c>
      <c r="N266" s="40" t="s">
        <v>25</v>
      </c>
      <c r="O266" s="40" t="s">
        <v>25</v>
      </c>
      <c r="P266" s="40" t="s">
        <v>25</v>
      </c>
      <c r="Q266" s="40" t="s">
        <v>25</v>
      </c>
      <c r="R266" s="40" t="s">
        <v>25</v>
      </c>
      <c r="S266" s="83"/>
    </row>
    <row r="267" spans="1:24" x14ac:dyDescent="0.25">
      <c r="A267" s="82" t="s">
        <v>33</v>
      </c>
      <c r="B267" s="158" t="s">
        <v>83</v>
      </c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83"/>
    </row>
    <row r="268" spans="1:24" ht="30" x14ac:dyDescent="0.25">
      <c r="A268" s="176" t="s">
        <v>33</v>
      </c>
      <c r="B268" s="45" t="s">
        <v>0</v>
      </c>
      <c r="C268" s="177" t="s">
        <v>181</v>
      </c>
      <c r="D268" s="177"/>
      <c r="E268" s="177"/>
      <c r="F268" s="36" t="s">
        <v>40</v>
      </c>
      <c r="G268" s="148"/>
      <c r="H268" s="149"/>
      <c r="I268" s="149"/>
      <c r="J268" s="149"/>
      <c r="K268" s="150"/>
      <c r="L268" s="36" t="s">
        <v>248</v>
      </c>
      <c r="M268" s="21" t="s">
        <v>65</v>
      </c>
      <c r="N268" s="21" t="s">
        <v>106</v>
      </c>
      <c r="O268" s="38" t="s">
        <v>17</v>
      </c>
      <c r="P268" s="111">
        <v>3.62</v>
      </c>
      <c r="Q268" s="111">
        <v>3.79</v>
      </c>
      <c r="R268" s="111">
        <v>3.83</v>
      </c>
      <c r="S268" s="83"/>
      <c r="T268" s="11"/>
      <c r="U268" s="11"/>
      <c r="V268" s="11"/>
      <c r="W268" s="11"/>
      <c r="X268" s="11"/>
    </row>
    <row r="269" spans="1:24" x14ac:dyDescent="0.25">
      <c r="A269" s="176"/>
      <c r="B269" s="179" t="s">
        <v>0</v>
      </c>
      <c r="C269" s="180" t="s">
        <v>0</v>
      </c>
      <c r="D269" s="151" t="s">
        <v>84</v>
      </c>
      <c r="E269" s="151"/>
      <c r="F269" s="152" t="s">
        <v>27</v>
      </c>
      <c r="G269" s="153"/>
      <c r="H269" s="153"/>
      <c r="I269" s="153"/>
      <c r="J269" s="153"/>
      <c r="K269" s="153"/>
      <c r="L269" s="154" t="s">
        <v>25</v>
      </c>
      <c r="M269" s="22" t="s">
        <v>76</v>
      </c>
      <c r="N269" s="42" t="s">
        <v>85</v>
      </c>
      <c r="O269" s="23" t="s">
        <v>48</v>
      </c>
      <c r="P269" s="65">
        <v>242</v>
      </c>
      <c r="Q269" s="65">
        <v>253</v>
      </c>
      <c r="R269" s="65">
        <v>260</v>
      </c>
      <c r="S269" s="83"/>
      <c r="T269" s="11"/>
      <c r="U269" s="11"/>
      <c r="V269" s="11"/>
      <c r="W269" s="11"/>
      <c r="X269" s="11"/>
    </row>
    <row r="270" spans="1:24" x14ac:dyDescent="0.25">
      <c r="A270" s="176"/>
      <c r="B270" s="179"/>
      <c r="C270" s="180"/>
      <c r="D270" s="151"/>
      <c r="E270" s="151"/>
      <c r="F270" s="152"/>
      <c r="G270" s="153"/>
      <c r="H270" s="153"/>
      <c r="I270" s="153"/>
      <c r="J270" s="153"/>
      <c r="K270" s="153"/>
      <c r="L270" s="154"/>
      <c r="M270" s="22" t="s">
        <v>182</v>
      </c>
      <c r="N270" s="42" t="s">
        <v>86</v>
      </c>
      <c r="O270" s="23" t="s">
        <v>18</v>
      </c>
      <c r="P270" s="65">
        <v>229</v>
      </c>
      <c r="Q270" s="65">
        <v>240</v>
      </c>
      <c r="R270" s="65">
        <v>250</v>
      </c>
      <c r="S270" s="83"/>
      <c r="T270" s="11"/>
      <c r="U270" s="11"/>
      <c r="V270" s="11"/>
      <c r="W270" s="11"/>
      <c r="X270" s="11"/>
    </row>
    <row r="271" spans="1:24" x14ac:dyDescent="0.25">
      <c r="A271" s="176"/>
      <c r="B271" s="179"/>
      <c r="C271" s="155" t="s">
        <v>0</v>
      </c>
      <c r="D271" s="27">
        <v>191130798</v>
      </c>
      <c r="E271" s="42" t="s">
        <v>20</v>
      </c>
      <c r="F271" s="25" t="s">
        <v>25</v>
      </c>
      <c r="G271" s="26">
        <v>9.5</v>
      </c>
      <c r="H271" s="26"/>
      <c r="I271" s="119">
        <v>12</v>
      </c>
      <c r="J271" s="26">
        <v>13.2</v>
      </c>
      <c r="K271" s="26">
        <v>14.5</v>
      </c>
      <c r="L271" s="30" t="s">
        <v>25</v>
      </c>
      <c r="M271" s="28"/>
      <c r="N271" s="43"/>
      <c r="O271" s="85"/>
      <c r="P271" s="29"/>
      <c r="Q271" s="29"/>
      <c r="R271" s="85"/>
      <c r="S271" s="83"/>
    </row>
    <row r="272" spans="1:24" ht="14.25" x14ac:dyDescent="0.2">
      <c r="A272" s="176"/>
      <c r="B272" s="179"/>
      <c r="C272" s="155"/>
      <c r="D272" s="156" t="s">
        <v>28</v>
      </c>
      <c r="E272" s="156"/>
      <c r="F272" s="156"/>
      <c r="G272" s="50">
        <f t="shared" ref="G272" si="91">SUM(G271:G271)</f>
        <v>9.5</v>
      </c>
      <c r="H272" s="50">
        <f t="shared" ref="H272:K272" si="92">SUM(H271:H271)</f>
        <v>0</v>
      </c>
      <c r="I272" s="89">
        <f t="shared" si="92"/>
        <v>12</v>
      </c>
      <c r="J272" s="50">
        <f t="shared" si="92"/>
        <v>13.2</v>
      </c>
      <c r="K272" s="50">
        <f t="shared" si="92"/>
        <v>14.5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86">
        <f>(I272-G272)/G272</f>
        <v>0.26315789473684209</v>
      </c>
    </row>
    <row r="273" spans="1:24" x14ac:dyDescent="0.25">
      <c r="A273" s="176"/>
      <c r="B273" s="45" t="s">
        <v>0</v>
      </c>
      <c r="C273" s="178" t="s">
        <v>2</v>
      </c>
      <c r="D273" s="178"/>
      <c r="E273" s="178"/>
      <c r="F273" s="178"/>
      <c r="G273" s="88">
        <f>G272</f>
        <v>9.5</v>
      </c>
      <c r="H273" s="88">
        <f t="shared" ref="H273:K274" si="93">H272</f>
        <v>0</v>
      </c>
      <c r="I273" s="88">
        <f t="shared" si="93"/>
        <v>12</v>
      </c>
      <c r="J273" s="88">
        <f t="shared" si="93"/>
        <v>13.2</v>
      </c>
      <c r="K273" s="88">
        <f t="shared" si="93"/>
        <v>14.5</v>
      </c>
      <c r="L273" s="34" t="s">
        <v>25</v>
      </c>
      <c r="M273" s="35" t="s">
        <v>25</v>
      </c>
      <c r="N273" s="35" t="s">
        <v>25</v>
      </c>
      <c r="O273" s="35" t="s">
        <v>25</v>
      </c>
      <c r="P273" s="35" t="s">
        <v>25</v>
      </c>
      <c r="Q273" s="35" t="s">
        <v>25</v>
      </c>
      <c r="R273" s="35" t="s">
        <v>25</v>
      </c>
      <c r="S273" s="83"/>
    </row>
    <row r="274" spans="1:24" x14ac:dyDescent="0.25">
      <c r="A274" s="90" t="s">
        <v>33</v>
      </c>
      <c r="B274" s="157" t="s">
        <v>10</v>
      </c>
      <c r="C274" s="157"/>
      <c r="D274" s="157"/>
      <c r="E274" s="157"/>
      <c r="F274" s="157"/>
      <c r="G274" s="91">
        <f>G273</f>
        <v>9.5</v>
      </c>
      <c r="H274" s="91">
        <f t="shared" si="93"/>
        <v>0</v>
      </c>
      <c r="I274" s="91">
        <f t="shared" si="93"/>
        <v>12</v>
      </c>
      <c r="J274" s="91">
        <f t="shared" si="93"/>
        <v>13.2</v>
      </c>
      <c r="K274" s="91">
        <f t="shared" si="93"/>
        <v>14.5</v>
      </c>
      <c r="L274" s="39" t="s">
        <v>25</v>
      </c>
      <c r="M274" s="40" t="s">
        <v>25</v>
      </c>
      <c r="N274" s="40" t="s">
        <v>25</v>
      </c>
      <c r="O274" s="40" t="s">
        <v>25</v>
      </c>
      <c r="P274" s="40" t="s">
        <v>25</v>
      </c>
      <c r="Q274" s="40" t="s">
        <v>25</v>
      </c>
      <c r="R274" s="40" t="s">
        <v>25</v>
      </c>
      <c r="S274" s="83"/>
    </row>
    <row r="275" spans="1:24" x14ac:dyDescent="0.25">
      <c r="A275" s="82" t="s">
        <v>34</v>
      </c>
      <c r="B275" s="158" t="s">
        <v>87</v>
      </c>
      <c r="C275" s="158"/>
      <c r="D275" s="158"/>
      <c r="E275" s="158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83"/>
    </row>
    <row r="276" spans="1:24" x14ac:dyDescent="0.25">
      <c r="A276" s="176" t="s">
        <v>34</v>
      </c>
      <c r="B276" s="45" t="s">
        <v>0</v>
      </c>
      <c r="C276" s="177" t="s">
        <v>88</v>
      </c>
      <c r="D276" s="177"/>
      <c r="E276" s="177"/>
      <c r="F276" s="36" t="s">
        <v>40</v>
      </c>
      <c r="G276" s="161"/>
      <c r="H276" s="161"/>
      <c r="I276" s="161"/>
      <c r="J276" s="161"/>
      <c r="K276" s="161"/>
      <c r="L276" s="36" t="s">
        <v>328</v>
      </c>
      <c r="M276" s="21" t="s">
        <v>77</v>
      </c>
      <c r="N276" s="57" t="s">
        <v>90</v>
      </c>
      <c r="O276" s="38" t="s">
        <v>18</v>
      </c>
      <c r="P276" s="111">
        <v>60</v>
      </c>
      <c r="Q276" s="111">
        <v>62</v>
      </c>
      <c r="R276" s="111">
        <v>64</v>
      </c>
      <c r="S276" s="83"/>
    </row>
    <row r="277" spans="1:24" x14ac:dyDescent="0.25">
      <c r="A277" s="176"/>
      <c r="B277" s="173" t="s">
        <v>0</v>
      </c>
      <c r="C277" s="30" t="s">
        <v>0</v>
      </c>
      <c r="D277" s="151" t="s">
        <v>89</v>
      </c>
      <c r="E277" s="151"/>
      <c r="F277" s="84" t="s">
        <v>27</v>
      </c>
      <c r="G277" s="153"/>
      <c r="H277" s="153"/>
      <c r="I277" s="153"/>
      <c r="J277" s="153"/>
      <c r="K277" s="153"/>
      <c r="L277" s="71" t="s">
        <v>25</v>
      </c>
      <c r="M277" s="22" t="s">
        <v>183</v>
      </c>
      <c r="N277" s="23" t="s">
        <v>105</v>
      </c>
      <c r="O277" s="23" t="s">
        <v>17</v>
      </c>
      <c r="P277" s="65">
        <v>100</v>
      </c>
      <c r="Q277" s="65">
        <v>100</v>
      </c>
      <c r="R277" s="65">
        <v>100</v>
      </c>
      <c r="S277" s="83"/>
      <c r="T277" s="9"/>
      <c r="U277" s="9"/>
      <c r="V277" s="9"/>
      <c r="W277" s="9"/>
      <c r="X277" s="9"/>
    </row>
    <row r="278" spans="1:24" x14ac:dyDescent="0.25">
      <c r="A278" s="176"/>
      <c r="B278" s="174"/>
      <c r="C278" s="155" t="s">
        <v>0</v>
      </c>
      <c r="D278" s="27">
        <v>188714469</v>
      </c>
      <c r="E278" s="42" t="s">
        <v>20</v>
      </c>
      <c r="F278" s="25" t="s">
        <v>25</v>
      </c>
      <c r="G278" s="26">
        <v>80</v>
      </c>
      <c r="H278" s="26"/>
      <c r="I278" s="119">
        <v>90</v>
      </c>
      <c r="J278" s="110">
        <v>85</v>
      </c>
      <c r="K278" s="110">
        <v>90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76"/>
      <c r="B279" s="174"/>
      <c r="C279" s="155"/>
      <c r="D279" s="156" t="s">
        <v>28</v>
      </c>
      <c r="E279" s="156"/>
      <c r="F279" s="156"/>
      <c r="G279" s="50">
        <f t="shared" ref="G279:K279" si="94">SUM(G278:G278)</f>
        <v>80</v>
      </c>
      <c r="H279" s="50">
        <f t="shared" si="94"/>
        <v>0</v>
      </c>
      <c r="I279" s="89">
        <f t="shared" si="94"/>
        <v>90</v>
      </c>
      <c r="J279" s="50">
        <f t="shared" si="94"/>
        <v>85</v>
      </c>
      <c r="K279" s="50">
        <f t="shared" si="94"/>
        <v>90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0.125</v>
      </c>
    </row>
    <row r="280" spans="1:24" x14ac:dyDescent="0.25">
      <c r="A280" s="176"/>
      <c r="B280" s="174"/>
      <c r="C280" s="162" t="s">
        <v>16</v>
      </c>
      <c r="D280" s="151" t="s">
        <v>373</v>
      </c>
      <c r="E280" s="151"/>
      <c r="F280" s="152" t="s">
        <v>27</v>
      </c>
      <c r="G280" s="153"/>
      <c r="H280" s="153"/>
      <c r="I280" s="153"/>
      <c r="J280" s="153"/>
      <c r="K280" s="153"/>
      <c r="L280" s="154" t="s">
        <v>25</v>
      </c>
      <c r="M280" s="22" t="s">
        <v>184</v>
      </c>
      <c r="N280" s="24" t="s">
        <v>91</v>
      </c>
      <c r="O280" s="23" t="s">
        <v>18</v>
      </c>
      <c r="P280" s="65">
        <v>2350</v>
      </c>
      <c r="Q280" s="65">
        <v>2400</v>
      </c>
      <c r="R280" s="65">
        <v>2450</v>
      </c>
      <c r="S280" s="83"/>
      <c r="T280" s="160"/>
      <c r="U280" s="160"/>
      <c r="V280" s="160"/>
      <c r="W280" s="160"/>
      <c r="X280" s="160"/>
    </row>
    <row r="281" spans="1:24" x14ac:dyDescent="0.25">
      <c r="A281" s="176"/>
      <c r="B281" s="174"/>
      <c r="C281" s="162"/>
      <c r="D281" s="151"/>
      <c r="E281" s="151"/>
      <c r="F281" s="152"/>
      <c r="G281" s="153"/>
      <c r="H281" s="153"/>
      <c r="I281" s="153"/>
      <c r="J281" s="153"/>
      <c r="K281" s="153"/>
      <c r="L281" s="154"/>
      <c r="M281" s="22" t="s">
        <v>185</v>
      </c>
      <c r="N281" s="24" t="s">
        <v>92</v>
      </c>
      <c r="O281" s="23" t="s">
        <v>48</v>
      </c>
      <c r="P281" s="65">
        <v>420</v>
      </c>
      <c r="Q281" s="65">
        <v>440</v>
      </c>
      <c r="R281" s="65">
        <v>460</v>
      </c>
      <c r="S281" s="83"/>
      <c r="T281" s="160"/>
      <c r="U281" s="160"/>
      <c r="V281" s="160"/>
      <c r="W281" s="160"/>
      <c r="X281" s="160"/>
    </row>
    <row r="282" spans="1:24" x14ac:dyDescent="0.25">
      <c r="A282" s="176"/>
      <c r="B282" s="174"/>
      <c r="C282" s="155" t="s">
        <v>16</v>
      </c>
      <c r="D282" s="27">
        <v>188714469</v>
      </c>
      <c r="E282" s="42" t="s">
        <v>20</v>
      </c>
      <c r="F282" s="25" t="s">
        <v>25</v>
      </c>
      <c r="G282" s="26">
        <v>340.4</v>
      </c>
      <c r="H282" s="26"/>
      <c r="I282" s="119">
        <v>360</v>
      </c>
      <c r="J282" s="110">
        <v>365</v>
      </c>
      <c r="K282" s="110">
        <v>370</v>
      </c>
      <c r="L282" s="27" t="s">
        <v>25</v>
      </c>
      <c r="M282" s="28"/>
      <c r="N282" s="43"/>
      <c r="O282" s="85"/>
      <c r="P282" s="114"/>
      <c r="Q282" s="115"/>
      <c r="R282" s="115"/>
      <c r="S282" s="83"/>
    </row>
    <row r="283" spans="1:24" ht="14.25" x14ac:dyDescent="0.2">
      <c r="A283" s="176"/>
      <c r="B283" s="174"/>
      <c r="C283" s="155"/>
      <c r="D283" s="156" t="s">
        <v>28</v>
      </c>
      <c r="E283" s="156"/>
      <c r="F283" s="156"/>
      <c r="G283" s="50">
        <f t="shared" ref="G283:K283" si="95">SUM(G282:G282)</f>
        <v>340.4</v>
      </c>
      <c r="H283" s="50">
        <f t="shared" si="95"/>
        <v>0</v>
      </c>
      <c r="I283" s="89">
        <f t="shared" si="95"/>
        <v>360</v>
      </c>
      <c r="J283" s="50">
        <f t="shared" si="95"/>
        <v>365</v>
      </c>
      <c r="K283" s="50">
        <f t="shared" si="95"/>
        <v>370</v>
      </c>
      <c r="L283" s="30" t="s">
        <v>25</v>
      </c>
      <c r="M283" s="31" t="s">
        <v>25</v>
      </c>
      <c r="N283" s="31" t="s">
        <v>25</v>
      </c>
      <c r="O283" s="31" t="s">
        <v>25</v>
      </c>
      <c r="P283" s="116" t="s">
        <v>25</v>
      </c>
      <c r="Q283" s="116" t="s">
        <v>25</v>
      </c>
      <c r="R283" s="116" t="s">
        <v>25</v>
      </c>
      <c r="S283" s="86">
        <f>(I283-G283)/G283</f>
        <v>5.757931844888374E-2</v>
      </c>
    </row>
    <row r="284" spans="1:24" x14ac:dyDescent="0.25">
      <c r="A284" s="176"/>
      <c r="B284" s="174"/>
      <c r="C284" s="87" t="s">
        <v>32</v>
      </c>
      <c r="D284" s="151" t="s">
        <v>94</v>
      </c>
      <c r="E284" s="151"/>
      <c r="F284" s="84" t="s">
        <v>27</v>
      </c>
      <c r="G284" s="153"/>
      <c r="H284" s="153"/>
      <c r="I284" s="153"/>
      <c r="J284" s="153"/>
      <c r="K284" s="153"/>
      <c r="L284" s="71" t="s">
        <v>25</v>
      </c>
      <c r="M284" s="22" t="s">
        <v>186</v>
      </c>
      <c r="N284" s="24" t="s">
        <v>95</v>
      </c>
      <c r="O284" s="23" t="s">
        <v>18</v>
      </c>
      <c r="P284" s="112">
        <v>44</v>
      </c>
      <c r="Q284" s="112">
        <v>46</v>
      </c>
      <c r="R284" s="112">
        <v>46</v>
      </c>
      <c r="S284" s="83"/>
      <c r="T284" s="160"/>
      <c r="U284" s="160"/>
      <c r="V284" s="160"/>
      <c r="W284" s="160"/>
      <c r="X284" s="160"/>
    </row>
    <row r="285" spans="1:24" x14ac:dyDescent="0.25">
      <c r="A285" s="176"/>
      <c r="B285" s="174"/>
      <c r="C285" s="155" t="s">
        <v>32</v>
      </c>
      <c r="D285" s="27" t="s">
        <v>72</v>
      </c>
      <c r="E285" s="42" t="s">
        <v>20</v>
      </c>
      <c r="F285" s="25" t="s">
        <v>25</v>
      </c>
      <c r="G285" s="26">
        <v>34</v>
      </c>
      <c r="H285" s="26"/>
      <c r="I285" s="119">
        <f>42+40</f>
        <v>82</v>
      </c>
      <c r="J285" s="110">
        <v>35</v>
      </c>
      <c r="K285" s="110">
        <v>36</v>
      </c>
      <c r="L285" s="27" t="s">
        <v>25</v>
      </c>
      <c r="M285" s="28"/>
      <c r="N285" s="32"/>
      <c r="O285" s="85"/>
      <c r="P285" s="114"/>
      <c r="Q285" s="115"/>
      <c r="R285" s="115"/>
      <c r="S285" s="83"/>
    </row>
    <row r="286" spans="1:24" ht="14.25" x14ac:dyDescent="0.2">
      <c r="A286" s="176"/>
      <c r="B286" s="174"/>
      <c r="C286" s="155"/>
      <c r="D286" s="156" t="s">
        <v>28</v>
      </c>
      <c r="E286" s="156"/>
      <c r="F286" s="156"/>
      <c r="G286" s="50">
        <f t="shared" ref="G286:K286" si="96">SUM(G285:G285)</f>
        <v>34</v>
      </c>
      <c r="H286" s="50">
        <f t="shared" si="96"/>
        <v>0</v>
      </c>
      <c r="I286" s="89">
        <f t="shared" si="96"/>
        <v>82</v>
      </c>
      <c r="J286" s="50">
        <f t="shared" si="96"/>
        <v>35</v>
      </c>
      <c r="K286" s="50">
        <f t="shared" si="96"/>
        <v>36</v>
      </c>
      <c r="L286" s="30" t="s">
        <v>25</v>
      </c>
      <c r="M286" s="31" t="s">
        <v>25</v>
      </c>
      <c r="N286" s="31" t="s">
        <v>25</v>
      </c>
      <c r="O286" s="31" t="s">
        <v>25</v>
      </c>
      <c r="P286" s="116" t="s">
        <v>25</v>
      </c>
      <c r="Q286" s="116" t="s">
        <v>25</v>
      </c>
      <c r="R286" s="116" t="s">
        <v>25</v>
      </c>
      <c r="S286" s="86">
        <f>(I286-G286)/G286</f>
        <v>1.411764705882353</v>
      </c>
    </row>
    <row r="287" spans="1:24" x14ac:dyDescent="0.25">
      <c r="A287" s="176"/>
      <c r="B287" s="174"/>
      <c r="C287" s="87" t="s">
        <v>33</v>
      </c>
      <c r="D287" s="151" t="s">
        <v>96</v>
      </c>
      <c r="E287" s="151"/>
      <c r="F287" s="84" t="s">
        <v>27</v>
      </c>
      <c r="G287" s="153"/>
      <c r="H287" s="153"/>
      <c r="I287" s="153"/>
      <c r="J287" s="153"/>
      <c r="K287" s="153"/>
      <c r="L287" s="71" t="s">
        <v>25</v>
      </c>
      <c r="M287" s="22" t="s">
        <v>187</v>
      </c>
      <c r="N287" s="24" t="s">
        <v>95</v>
      </c>
      <c r="O287" s="23" t="s">
        <v>18</v>
      </c>
      <c r="P287" s="65">
        <v>30</v>
      </c>
      <c r="Q287" s="65">
        <v>30</v>
      </c>
      <c r="R287" s="65">
        <v>30</v>
      </c>
      <c r="S287" s="92"/>
      <c r="T287" s="160"/>
      <c r="U287" s="160"/>
      <c r="V287" s="160"/>
      <c r="W287" s="160"/>
      <c r="X287" s="160"/>
    </row>
    <row r="288" spans="1:24" x14ac:dyDescent="0.25">
      <c r="A288" s="176"/>
      <c r="B288" s="174"/>
      <c r="C288" s="155" t="s">
        <v>33</v>
      </c>
      <c r="D288" s="27" t="s">
        <v>72</v>
      </c>
      <c r="E288" s="42" t="s">
        <v>20</v>
      </c>
      <c r="F288" s="25" t="s">
        <v>25</v>
      </c>
      <c r="G288" s="26">
        <v>58</v>
      </c>
      <c r="H288" s="26"/>
      <c r="I288" s="119">
        <v>72</v>
      </c>
      <c r="J288" s="110">
        <v>60</v>
      </c>
      <c r="K288" s="110">
        <v>62</v>
      </c>
      <c r="L288" s="27" t="s">
        <v>25</v>
      </c>
      <c r="M288" s="28"/>
      <c r="N288" s="43"/>
      <c r="O288" s="85"/>
      <c r="P288" s="29"/>
      <c r="Q288" s="29"/>
      <c r="R288" s="85"/>
      <c r="S288" s="83"/>
    </row>
    <row r="289" spans="1:19" ht="14.25" x14ac:dyDescent="0.2">
      <c r="A289" s="176"/>
      <c r="B289" s="175"/>
      <c r="C289" s="155"/>
      <c r="D289" s="156" t="s">
        <v>28</v>
      </c>
      <c r="E289" s="156"/>
      <c r="F289" s="156"/>
      <c r="G289" s="50">
        <f t="shared" ref="G289" si="97">SUM(G288:G288)</f>
        <v>58</v>
      </c>
      <c r="H289" s="50">
        <f t="shared" ref="H289:K289" si="98">SUM(H288:H288)</f>
        <v>0</v>
      </c>
      <c r="I289" s="89">
        <f t="shared" si="98"/>
        <v>72</v>
      </c>
      <c r="J289" s="50">
        <f t="shared" si="98"/>
        <v>60</v>
      </c>
      <c r="K289" s="50">
        <f t="shared" si="98"/>
        <v>62</v>
      </c>
      <c r="L289" s="30" t="s">
        <v>25</v>
      </c>
      <c r="M289" s="31" t="s">
        <v>25</v>
      </c>
      <c r="N289" s="31" t="s">
        <v>25</v>
      </c>
      <c r="O289" s="31" t="s">
        <v>25</v>
      </c>
      <c r="P289" s="31" t="s">
        <v>25</v>
      </c>
      <c r="Q289" s="31" t="s">
        <v>25</v>
      </c>
      <c r="R289" s="31" t="s">
        <v>25</v>
      </c>
      <c r="S289" s="86">
        <f>(I289-G289)/G289</f>
        <v>0.2413793103448276</v>
      </c>
    </row>
    <row r="290" spans="1:19" x14ac:dyDescent="0.25">
      <c r="A290" s="176"/>
      <c r="B290" s="45" t="s">
        <v>0</v>
      </c>
      <c r="C290" s="178" t="s">
        <v>2</v>
      </c>
      <c r="D290" s="178"/>
      <c r="E290" s="178"/>
      <c r="F290" s="178"/>
      <c r="G290" s="88">
        <f>G279+G283+G286+G289</f>
        <v>512.4</v>
      </c>
      <c r="H290" s="88">
        <f t="shared" ref="H290:K290" si="99">H279+H283+H286+H289</f>
        <v>0</v>
      </c>
      <c r="I290" s="88">
        <f t="shared" si="99"/>
        <v>604</v>
      </c>
      <c r="J290" s="88">
        <f t="shared" si="99"/>
        <v>545</v>
      </c>
      <c r="K290" s="88">
        <f t="shared" si="99"/>
        <v>558</v>
      </c>
      <c r="L290" s="34" t="s">
        <v>25</v>
      </c>
      <c r="M290" s="35" t="s">
        <v>25</v>
      </c>
      <c r="N290" s="35" t="s">
        <v>25</v>
      </c>
      <c r="O290" s="35" t="s">
        <v>25</v>
      </c>
      <c r="P290" s="35" t="s">
        <v>25</v>
      </c>
      <c r="Q290" s="35" t="s">
        <v>25</v>
      </c>
      <c r="R290" s="35" t="s">
        <v>25</v>
      </c>
      <c r="S290" s="83"/>
    </row>
    <row r="291" spans="1:19" x14ac:dyDescent="0.25">
      <c r="A291" s="90" t="s">
        <v>34</v>
      </c>
      <c r="B291" s="157" t="s">
        <v>10</v>
      </c>
      <c r="C291" s="157"/>
      <c r="D291" s="157"/>
      <c r="E291" s="157"/>
      <c r="F291" s="157"/>
      <c r="G291" s="91">
        <f>G290</f>
        <v>512.4</v>
      </c>
      <c r="H291" s="91">
        <f t="shared" ref="H291:K291" si="100">H290</f>
        <v>0</v>
      </c>
      <c r="I291" s="91">
        <f t="shared" si="100"/>
        <v>604</v>
      </c>
      <c r="J291" s="91">
        <f t="shared" si="100"/>
        <v>545</v>
      </c>
      <c r="K291" s="91">
        <f t="shared" si="100"/>
        <v>558</v>
      </c>
      <c r="L291" s="39" t="s">
        <v>25</v>
      </c>
      <c r="M291" s="40" t="s">
        <v>25</v>
      </c>
      <c r="N291" s="40" t="s">
        <v>25</v>
      </c>
      <c r="O291" s="40" t="s">
        <v>25</v>
      </c>
      <c r="P291" s="40" t="s">
        <v>25</v>
      </c>
      <c r="Q291" s="40" t="s">
        <v>25</v>
      </c>
      <c r="R291" s="40" t="s">
        <v>25</v>
      </c>
      <c r="S291" s="83"/>
    </row>
    <row r="292" spans="1:19" x14ac:dyDescent="0.25">
      <c r="A292" s="202" t="s">
        <v>3</v>
      </c>
      <c r="B292" s="202"/>
      <c r="C292" s="202"/>
      <c r="D292" s="202"/>
      <c r="E292" s="202"/>
      <c r="F292" s="202"/>
      <c r="G292" s="93">
        <f>G218+G250+G266+G274+G291</f>
        <v>27636.782000000007</v>
      </c>
      <c r="H292" s="93">
        <f t="shared" ref="H292:K292" si="101">H218+H250+H266+H274+H291</f>
        <v>0</v>
      </c>
      <c r="I292" s="135">
        <f t="shared" si="101"/>
        <v>30812.449999999997</v>
      </c>
      <c r="J292" s="93">
        <f t="shared" si="101"/>
        <v>33811.905999999995</v>
      </c>
      <c r="K292" s="93">
        <f t="shared" si="101"/>
        <v>37401.912999999993</v>
      </c>
      <c r="L292" s="94" t="s">
        <v>25</v>
      </c>
      <c r="M292" s="95" t="s">
        <v>25</v>
      </c>
      <c r="N292" s="95" t="s">
        <v>25</v>
      </c>
      <c r="O292" s="95" t="s">
        <v>25</v>
      </c>
      <c r="P292" s="95" t="s">
        <v>25</v>
      </c>
      <c r="Q292" s="95" t="s">
        <v>25</v>
      </c>
      <c r="R292" s="95" t="s">
        <v>25</v>
      </c>
      <c r="S292" s="83"/>
    </row>
    <row r="293" spans="1:19" x14ac:dyDescent="0.25">
      <c r="A293" s="46" t="s">
        <v>331</v>
      </c>
    </row>
    <row r="294" spans="1:19" x14ac:dyDescent="0.25">
      <c r="A294" s="46" t="s">
        <v>332</v>
      </c>
    </row>
    <row r="295" spans="1:19" x14ac:dyDescent="0.25">
      <c r="A295" s="46" t="s">
        <v>31</v>
      </c>
    </row>
    <row r="296" spans="1:19" x14ac:dyDescent="0.25">
      <c r="A296" s="46" t="s">
        <v>30</v>
      </c>
    </row>
    <row r="297" spans="1:19" ht="15.75" thickBot="1" x14ac:dyDescent="0.3">
      <c r="A297" s="201" t="s">
        <v>4</v>
      </c>
      <c r="B297" s="201"/>
      <c r="C297" s="201"/>
      <c r="D297" s="201"/>
      <c r="E297" s="201"/>
      <c r="F297" s="201"/>
      <c r="G297" s="201"/>
      <c r="H297" s="201"/>
      <c r="I297" s="201"/>
      <c r="J297" s="201"/>
      <c r="K297" s="201"/>
    </row>
    <row r="298" spans="1:19" ht="30" customHeight="1" x14ac:dyDescent="0.25">
      <c r="A298" s="208" t="s">
        <v>5</v>
      </c>
      <c r="B298" s="209"/>
      <c r="C298" s="210"/>
      <c r="D298" s="47" t="s">
        <v>19</v>
      </c>
      <c r="E298" s="193" t="s">
        <v>20</v>
      </c>
      <c r="F298" s="193"/>
      <c r="G298" s="48">
        <f>G29+G39+G49+G59+G69+G79+G89+G99+G109+G119+G129+G139+G148+G156+G164+G172+G180+G188+G196+G225+G231+G236+G247+G258+G263+G271+G278+G282+G285+G288+G215+G203+G204+G205+G206+G207+G208+G209+G210+G211+G212+G243</f>
        <v>10764.699999999997</v>
      </c>
      <c r="H298" s="48">
        <f t="shared" ref="H298:K298" si="102">H29+H39+H49+H59+H69+H79+H89+H99+H109+H119+H129+H139+H148+H156+H164+H172+H180+H188+H196+H225+H231+H236+H247+H258+H263+H271+H278+H282+H285+H288+H215+H203+H204+H205+H206+H207+H208+H209+H210+H211+H212+H243</f>
        <v>0</v>
      </c>
      <c r="I298" s="136">
        <f t="shared" si="102"/>
        <v>12211.499999999998</v>
      </c>
      <c r="J298" s="48">
        <f t="shared" si="102"/>
        <v>13259.540000000005</v>
      </c>
      <c r="K298" s="128">
        <f t="shared" si="102"/>
        <v>14564.818000000001</v>
      </c>
    </row>
    <row r="299" spans="1:19" ht="75" hidden="1" x14ac:dyDescent="0.25">
      <c r="A299" s="211"/>
      <c r="B299" s="212"/>
      <c r="C299" s="213"/>
      <c r="D299" s="125" t="s">
        <v>375</v>
      </c>
      <c r="E299" s="126" t="s">
        <v>376</v>
      </c>
      <c r="F299" s="126"/>
      <c r="G299" s="50"/>
      <c r="H299" s="50"/>
      <c r="I299" s="89"/>
      <c r="J299" s="50"/>
      <c r="K299" s="76"/>
    </row>
    <row r="300" spans="1:19" ht="45" x14ac:dyDescent="0.25">
      <c r="A300" s="211"/>
      <c r="B300" s="212"/>
      <c r="C300" s="213"/>
      <c r="D300" s="49" t="s">
        <v>26</v>
      </c>
      <c r="E300" s="192" t="s">
        <v>21</v>
      </c>
      <c r="F300" s="192"/>
      <c r="G300" s="50">
        <f>G30+G40+G50+G60+G70+G80+G90+G100+G110+G120+G130+G140+G149+G157+G165+G173+G181+G189+G197+SUMIF($E$203:$E$215,$E300,G$203:G$215)+G224+G237+G242+G214+G259</f>
        <v>15384.981999999998</v>
      </c>
      <c r="H300" s="50">
        <f t="shared" ref="H300:K300" si="103">H30+H40+H50+H60+H70+H80+H90+H100+H110+H120+H130+H140+H149+H157+H165+H173+H181+H189+H197+SUMIF($E$203:$E$215,$E300,H$203:H$215)+H224+H237+H242+H214+H259</f>
        <v>0</v>
      </c>
      <c r="I300" s="50">
        <f t="shared" si="103"/>
        <v>17060.334999999999</v>
      </c>
      <c r="J300" s="50">
        <f t="shared" si="103"/>
        <v>19020.616000000002</v>
      </c>
      <c r="K300" s="50">
        <f t="shared" si="103"/>
        <v>21184.365000000002</v>
      </c>
    </row>
    <row r="301" spans="1:19" ht="45" x14ac:dyDescent="0.25">
      <c r="A301" s="211"/>
      <c r="B301" s="212"/>
      <c r="C301" s="213"/>
      <c r="D301" s="49" t="s">
        <v>22</v>
      </c>
      <c r="E301" s="192" t="s">
        <v>23</v>
      </c>
      <c r="F301" s="192"/>
      <c r="G301" s="50">
        <f>G198+G190+G182+G174+G166+G158+G150+G141+G131+G121+G111+G101+G91+G81+G71+G61+G51+G41+G31+SUMIF($E$203:$E$215,$E$301,G203:G215)</f>
        <v>1278.3000000000002</v>
      </c>
      <c r="H301" s="50">
        <f t="shared" ref="H301:K301" si="104">H198+H190+H182+H174+H166+H158+H150+H141+H131+H121+H111+H101+H91+H81+H71+H61+H51+H41+H31+SUMIF($E$203:$E$215,$E$301,H203:H215)</f>
        <v>0</v>
      </c>
      <c r="I301" s="50">
        <f t="shared" si="104"/>
        <v>1482.8</v>
      </c>
      <c r="J301" s="50">
        <f t="shared" si="104"/>
        <v>1531.7499999999998</v>
      </c>
      <c r="K301" s="50">
        <f t="shared" si="104"/>
        <v>1652.7299999999998</v>
      </c>
    </row>
    <row r="302" spans="1:19" ht="105" hidden="1" x14ac:dyDescent="0.25">
      <c r="A302" s="211"/>
      <c r="B302" s="212"/>
      <c r="C302" s="213"/>
      <c r="D302" s="49" t="s">
        <v>380</v>
      </c>
      <c r="E302" s="124" t="s">
        <v>381</v>
      </c>
      <c r="F302" s="124"/>
      <c r="G302" s="50"/>
      <c r="H302" s="50"/>
      <c r="I302" s="89"/>
      <c r="J302" s="50"/>
      <c r="K302" s="76"/>
    </row>
    <row r="303" spans="1:19" hidden="1" x14ac:dyDescent="0.25">
      <c r="A303" s="211"/>
      <c r="B303" s="212"/>
      <c r="C303" s="213"/>
      <c r="D303" s="49" t="s">
        <v>377</v>
      </c>
      <c r="E303" s="122" t="s">
        <v>24</v>
      </c>
      <c r="F303" s="122"/>
      <c r="G303" s="50"/>
      <c r="H303" s="50"/>
      <c r="I303" s="89"/>
      <c r="J303" s="50"/>
      <c r="K303" s="76"/>
    </row>
    <row r="304" spans="1:19" ht="38.25" x14ac:dyDescent="0.25">
      <c r="A304" s="211"/>
      <c r="B304" s="212"/>
      <c r="C304" s="213"/>
      <c r="D304" s="59" t="s">
        <v>249</v>
      </c>
      <c r="E304" s="191" t="s">
        <v>238</v>
      </c>
      <c r="F304" s="191"/>
      <c r="G304" s="50">
        <f>G238+G213</f>
        <v>208.8</v>
      </c>
      <c r="H304" s="50">
        <f t="shared" ref="H304:K304" si="105">H238+H213</f>
        <v>0</v>
      </c>
      <c r="I304" s="89">
        <f t="shared" si="105"/>
        <v>57.814999999999998</v>
      </c>
      <c r="J304" s="50">
        <f t="shared" si="105"/>
        <v>0</v>
      </c>
      <c r="K304" s="76">
        <f t="shared" si="105"/>
        <v>0</v>
      </c>
    </row>
    <row r="305" spans="1:11" ht="64.5" hidden="1" thickBot="1" x14ac:dyDescent="0.3">
      <c r="A305" s="214"/>
      <c r="B305" s="215"/>
      <c r="C305" s="216"/>
      <c r="D305" s="129" t="s">
        <v>378</v>
      </c>
      <c r="E305" s="130" t="s">
        <v>379</v>
      </c>
      <c r="F305" s="130"/>
      <c r="G305" s="131"/>
      <c r="H305" s="131"/>
      <c r="I305" s="137"/>
      <c r="J305" s="131"/>
      <c r="K305" s="132"/>
    </row>
    <row r="306" spans="1:11" ht="15.75" thickBot="1" x14ac:dyDescent="0.3">
      <c r="A306" s="194" t="s">
        <v>3</v>
      </c>
      <c r="B306" s="195"/>
      <c r="C306" s="195"/>
      <c r="D306" s="195"/>
      <c r="E306" s="195"/>
      <c r="F306" s="195"/>
      <c r="G306" s="127">
        <f>SUM(G298:G305)</f>
        <v>27636.781999999992</v>
      </c>
      <c r="H306" s="127">
        <f t="shared" ref="H306:K306" si="106">SUM(H298:H305)</f>
        <v>0</v>
      </c>
      <c r="I306" s="138">
        <f>SUM(I298:I305)</f>
        <v>30812.449999999997</v>
      </c>
      <c r="J306" s="127">
        <f t="shared" si="106"/>
        <v>33811.906000000003</v>
      </c>
      <c r="K306" s="127">
        <f t="shared" si="106"/>
        <v>37401.913000000008</v>
      </c>
    </row>
    <row r="307" spans="1:11" x14ac:dyDescent="0.25">
      <c r="A307" s="196" t="s">
        <v>8</v>
      </c>
      <c r="B307" s="197"/>
      <c r="C307" s="197"/>
      <c r="D307" s="197"/>
      <c r="E307" s="197"/>
      <c r="F307" s="197"/>
      <c r="G307" s="51"/>
      <c r="H307" s="51"/>
      <c r="I307" s="139"/>
      <c r="J307" s="51"/>
      <c r="K307" s="52"/>
    </row>
    <row r="308" spans="1:11" x14ac:dyDescent="0.25">
      <c r="A308" s="198" t="s">
        <v>6</v>
      </c>
      <c r="B308" s="199"/>
      <c r="C308" s="199"/>
      <c r="D308" s="199"/>
      <c r="E308" s="199"/>
      <c r="F308" s="199"/>
      <c r="G308" s="53">
        <f>G216</f>
        <v>217.9</v>
      </c>
      <c r="H308" s="53">
        <f>H216</f>
        <v>0</v>
      </c>
      <c r="I308" s="140">
        <f>I216</f>
        <v>64.114999999999995</v>
      </c>
      <c r="J308" s="53">
        <f>J216</f>
        <v>91.5</v>
      </c>
      <c r="K308" s="77">
        <f>K216</f>
        <v>0</v>
      </c>
    </row>
    <row r="309" spans="1:11" ht="15.75" thickBot="1" x14ac:dyDescent="0.3">
      <c r="A309" s="189" t="s">
        <v>7</v>
      </c>
      <c r="B309" s="190"/>
      <c r="C309" s="190"/>
      <c r="D309" s="190"/>
      <c r="E309" s="190"/>
      <c r="F309" s="190"/>
      <c r="G309" s="54">
        <f>G292-G308</f>
        <v>27418.882000000005</v>
      </c>
      <c r="H309" s="54">
        <f>H292-H308</f>
        <v>0</v>
      </c>
      <c r="I309" s="141">
        <f>I292-I308</f>
        <v>30748.334999999995</v>
      </c>
      <c r="J309" s="54">
        <f>J292-J308</f>
        <v>33720.405999999995</v>
      </c>
      <c r="K309" s="78">
        <f>K292-K308</f>
        <v>37401.912999999993</v>
      </c>
    </row>
    <row r="310" spans="1:11" x14ac:dyDescent="0.25">
      <c r="F310" s="55"/>
      <c r="G310" s="55"/>
      <c r="H310" s="18"/>
      <c r="I310" s="18"/>
      <c r="J310" s="18"/>
      <c r="K310" s="18"/>
    </row>
    <row r="311" spans="1:11" hidden="1" x14ac:dyDescent="0.25">
      <c r="D311" s="19" t="s">
        <v>29</v>
      </c>
      <c r="F311" s="55"/>
      <c r="G311" s="56">
        <f>G306-G292</f>
        <v>0</v>
      </c>
      <c r="H311" s="56">
        <f>H306-H292</f>
        <v>0</v>
      </c>
      <c r="I311" s="56">
        <f>I306-I292</f>
        <v>0</v>
      </c>
      <c r="J311" s="56">
        <f>J306-J292</f>
        <v>0</v>
      </c>
      <c r="K311" s="56">
        <f>K306-K292</f>
        <v>0</v>
      </c>
    </row>
    <row r="312" spans="1:11" hidden="1" x14ac:dyDescent="0.25">
      <c r="G312" s="73">
        <f>G308+G309-G292</f>
        <v>0</v>
      </c>
      <c r="H312" s="73">
        <f>H308+H309-H292</f>
        <v>0</v>
      </c>
      <c r="I312" s="73">
        <f>I308+I309-I292</f>
        <v>0</v>
      </c>
      <c r="J312" s="73">
        <f>J308+J309-J292</f>
        <v>0</v>
      </c>
      <c r="K312" s="73">
        <f>K308+K309-K292</f>
        <v>0</v>
      </c>
    </row>
  </sheetData>
  <dataConsolidate/>
  <mergeCells count="312">
    <mergeCell ref="G201:K201"/>
    <mergeCell ref="A298:C305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8:F218"/>
    <mergeCell ref="D226:F226"/>
    <mergeCell ref="C172:C175"/>
    <mergeCell ref="D175:F175"/>
    <mergeCell ref="C164:C167"/>
    <mergeCell ref="D167:F167"/>
    <mergeCell ref="C168:C171"/>
    <mergeCell ref="D168:E171"/>
    <mergeCell ref="C203:C216"/>
    <mergeCell ref="D216:F216"/>
    <mergeCell ref="C217:F217"/>
    <mergeCell ref="B221:B226"/>
    <mergeCell ref="C221:C223"/>
    <mergeCell ref="D221:E223"/>
    <mergeCell ref="F221:F223"/>
    <mergeCell ref="B219:R219"/>
    <mergeCell ref="G221:K223"/>
    <mergeCell ref="G220:K220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7:K297"/>
    <mergeCell ref="A292:F292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301:F301"/>
    <mergeCell ref="T124:V124"/>
    <mergeCell ref="T153:V153"/>
    <mergeCell ref="T161:V161"/>
    <mergeCell ref="T169:V169"/>
    <mergeCell ref="T177:V177"/>
    <mergeCell ref="T185:V185"/>
    <mergeCell ref="T193:V193"/>
    <mergeCell ref="D233:E235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9:F309"/>
    <mergeCell ref="E304:F304"/>
    <mergeCell ref="E300:F300"/>
    <mergeCell ref="E298:F298"/>
    <mergeCell ref="A306:F306"/>
    <mergeCell ref="A307:F307"/>
    <mergeCell ref="A308:F308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6"/>
    <mergeCell ref="A16:A217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8:B229"/>
    <mergeCell ref="C228:E229"/>
    <mergeCell ref="F228:F229"/>
    <mergeCell ref="L228:L229"/>
    <mergeCell ref="D230:E230"/>
    <mergeCell ref="G230:K230"/>
    <mergeCell ref="C236:C239"/>
    <mergeCell ref="D239:F239"/>
    <mergeCell ref="C231:C232"/>
    <mergeCell ref="D232:F232"/>
    <mergeCell ref="C233:C235"/>
    <mergeCell ref="F233:F235"/>
    <mergeCell ref="G233:K235"/>
    <mergeCell ref="L233:L235"/>
    <mergeCell ref="G228:K229"/>
    <mergeCell ref="D32:F32"/>
    <mergeCell ref="C29:C32"/>
    <mergeCell ref="C148:C151"/>
    <mergeCell ref="D151:F151"/>
    <mergeCell ref="C143:C147"/>
    <mergeCell ref="D143:E147"/>
    <mergeCell ref="C196:C199"/>
    <mergeCell ref="A220:A249"/>
    <mergeCell ref="B255:B264"/>
    <mergeCell ref="C240:C241"/>
    <mergeCell ref="D240:E241"/>
    <mergeCell ref="F240:F241"/>
    <mergeCell ref="G240:K241"/>
    <mergeCell ref="L240:L241"/>
    <mergeCell ref="C247:C248"/>
    <mergeCell ref="C249:F249"/>
    <mergeCell ref="A252:A265"/>
    <mergeCell ref="C261:C262"/>
    <mergeCell ref="D261:E262"/>
    <mergeCell ref="L221:L223"/>
    <mergeCell ref="C224:C226"/>
    <mergeCell ref="C265:F265"/>
    <mergeCell ref="B252:B254"/>
    <mergeCell ref="C252:E254"/>
    <mergeCell ref="F252:F254"/>
    <mergeCell ref="C255:C257"/>
    <mergeCell ref="F255:F257"/>
    <mergeCell ref="L255:L257"/>
    <mergeCell ref="C227:F227"/>
    <mergeCell ref="B230:B248"/>
    <mergeCell ref="C220:E220"/>
    <mergeCell ref="A276:A290"/>
    <mergeCell ref="C276:E276"/>
    <mergeCell ref="D284:E284"/>
    <mergeCell ref="G284:K284"/>
    <mergeCell ref="C288:C289"/>
    <mergeCell ref="D289:F289"/>
    <mergeCell ref="C290:F290"/>
    <mergeCell ref="A268:A273"/>
    <mergeCell ref="C268:E268"/>
    <mergeCell ref="B269:B272"/>
    <mergeCell ref="C269:C270"/>
    <mergeCell ref="D269:E270"/>
    <mergeCell ref="C271:C272"/>
    <mergeCell ref="D272:F272"/>
    <mergeCell ref="C273:F273"/>
    <mergeCell ref="B274:F274"/>
    <mergeCell ref="B275:R275"/>
    <mergeCell ref="F269:F270"/>
    <mergeCell ref="G269:K270"/>
    <mergeCell ref="L269:L270"/>
    <mergeCell ref="G280:K281"/>
    <mergeCell ref="G276:K276"/>
    <mergeCell ref="D277:E277"/>
    <mergeCell ref="G277:K277"/>
    <mergeCell ref="B291:F291"/>
    <mergeCell ref="D280:E281"/>
    <mergeCell ref="C280:C281"/>
    <mergeCell ref="F280:F281"/>
    <mergeCell ref="L280:L281"/>
    <mergeCell ref="T284:X284"/>
    <mergeCell ref="T287:X287"/>
    <mergeCell ref="C285:C286"/>
    <mergeCell ref="D286:F286"/>
    <mergeCell ref="D287:E287"/>
    <mergeCell ref="G287:K287"/>
    <mergeCell ref="B277:B289"/>
    <mergeCell ref="C282:C283"/>
    <mergeCell ref="D283:F283"/>
    <mergeCell ref="T281:X281"/>
    <mergeCell ref="T280:X280"/>
    <mergeCell ref="T233:X233"/>
    <mergeCell ref="T256:X256"/>
    <mergeCell ref="C258:C260"/>
    <mergeCell ref="D260:F260"/>
    <mergeCell ref="B250:F250"/>
    <mergeCell ref="B251:R251"/>
    <mergeCell ref="T255:X255"/>
    <mergeCell ref="D248:F248"/>
    <mergeCell ref="L252:L254"/>
    <mergeCell ref="T240:X240"/>
    <mergeCell ref="C242:C244"/>
    <mergeCell ref="D244:F244"/>
    <mergeCell ref="C245:C246"/>
    <mergeCell ref="D245:E246"/>
    <mergeCell ref="F245:F246"/>
    <mergeCell ref="G255:K257"/>
    <mergeCell ref="T245:X245"/>
    <mergeCell ref="G252:K254"/>
    <mergeCell ref="G245:K246"/>
    <mergeCell ref="L245:L246"/>
    <mergeCell ref="G268:K268"/>
    <mergeCell ref="D255:E257"/>
    <mergeCell ref="F261:F262"/>
    <mergeCell ref="G261:K262"/>
    <mergeCell ref="L261:L262"/>
    <mergeCell ref="C263:C264"/>
    <mergeCell ref="D264:F264"/>
    <mergeCell ref="C278:C279"/>
    <mergeCell ref="D279:F279"/>
    <mergeCell ref="B266:F266"/>
    <mergeCell ref="B267:R267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N6" sqref="N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349</v>
      </c>
    </row>
    <row r="2" spans="1:14" x14ac:dyDescent="0.2">
      <c r="G2" s="1" t="s">
        <v>350</v>
      </c>
    </row>
    <row r="3" spans="1:14" x14ac:dyDescent="0.2">
      <c r="G3" s="1" t="s">
        <v>360</v>
      </c>
    </row>
    <row r="4" spans="1:14" x14ac:dyDescent="0.2">
      <c r="G4" s="1" t="s">
        <v>382</v>
      </c>
    </row>
    <row r="5" spans="1:14" x14ac:dyDescent="0.2">
      <c r="G5" s="1" t="s">
        <v>383</v>
      </c>
    </row>
    <row r="6" spans="1:14" ht="25.5" x14ac:dyDescent="0.2">
      <c r="B6" s="5"/>
      <c r="G6" s="144" t="s">
        <v>385</v>
      </c>
      <c r="I6" s="66"/>
    </row>
    <row r="7" spans="1:14" x14ac:dyDescent="0.2">
      <c r="C7" s="108"/>
      <c r="D7" s="108"/>
      <c r="E7" s="108"/>
      <c r="F7" s="108"/>
      <c r="G7" s="108" t="s">
        <v>361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351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7" t="s">
        <v>348</v>
      </c>
      <c r="B11" s="217"/>
      <c r="C11" s="217"/>
      <c r="D11" s="217"/>
      <c r="E11" s="217"/>
      <c r="F11" s="217"/>
      <c r="G11" s="217"/>
      <c r="H11" s="4"/>
      <c r="I11" s="4"/>
      <c r="J11" s="4"/>
      <c r="K11" s="4"/>
      <c r="L11" s="4"/>
      <c r="M11" s="4"/>
      <c r="N11" s="4"/>
    </row>
    <row r="12" spans="1:14" ht="14.25" x14ac:dyDescent="0.2">
      <c r="A12" s="219" t="s">
        <v>9</v>
      </c>
      <c r="B12" s="219" t="s">
        <v>337</v>
      </c>
      <c r="C12" s="219"/>
      <c r="D12" s="219" t="s">
        <v>338</v>
      </c>
      <c r="E12" s="219"/>
      <c r="F12" s="222"/>
      <c r="G12" s="219" t="s">
        <v>339</v>
      </c>
    </row>
    <row r="13" spans="1:14" ht="30.75" customHeight="1" x14ac:dyDescent="0.2">
      <c r="A13" s="219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19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188</v>
      </c>
      <c r="B15" s="220" t="str">
        <f>'001 pr. asignavimai'!C16</f>
        <v>Organizuoti  kokybišką ir prieinamą ugdymą ikimokyklinio ugdymo įstaigose, bendrojo ugdymo mokyklose bei neformaliojo vaikų švietimo įstaigose</v>
      </c>
      <c r="C15" s="221"/>
      <c r="D15" s="221"/>
      <c r="E15" s="221"/>
      <c r="F15" s="221"/>
      <c r="G15" s="228" t="s">
        <v>342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8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8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8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8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8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8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8"/>
    </row>
    <row r="23" spans="1:7" ht="15" x14ac:dyDescent="0.2">
      <c r="A23" s="15" t="s">
        <v>189</v>
      </c>
      <c r="B23" s="218" t="str">
        <f>'001 pr. asignavimai'!D23</f>
        <v>Akademiko Adolfo Jucio progimnazijos veikla</v>
      </c>
      <c r="C23" s="218"/>
      <c r="D23" s="218"/>
      <c r="E23" s="218"/>
      <c r="F23" s="218"/>
      <c r="G23" s="225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6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6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6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6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6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7"/>
    </row>
    <row r="30" spans="1:7" ht="15" x14ac:dyDescent="0.2">
      <c r="A30" s="15" t="s">
        <v>190</v>
      </c>
      <c r="B30" s="218" t="str">
        <f>'001 pr. asignavimai'!D33</f>
        <v>"Babrungo" progimnazijos veikla</v>
      </c>
      <c r="C30" s="218"/>
      <c r="D30" s="218"/>
      <c r="E30" s="218"/>
      <c r="F30" s="218"/>
      <c r="G30" s="225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6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6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6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6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6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7"/>
    </row>
    <row r="37" spans="1:7" ht="15" x14ac:dyDescent="0.2">
      <c r="A37" s="15" t="s">
        <v>191</v>
      </c>
      <c r="B37" s="218" t="str">
        <f>'001 pr. asignavimai'!D43</f>
        <v>"Ryto" pagrindinės mokyklos veikla</v>
      </c>
      <c r="C37" s="218"/>
      <c r="D37" s="218"/>
      <c r="E37" s="218"/>
      <c r="F37" s="218"/>
      <c r="G37" s="225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6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6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6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6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6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7"/>
    </row>
    <row r="44" spans="1:7" ht="15" x14ac:dyDescent="0.2">
      <c r="A44" s="15" t="s">
        <v>324</v>
      </c>
      <c r="B44" s="218" t="str">
        <f>'001 pr. asignavimai'!D53</f>
        <v>Specialiojo ugdymo centro veikla</v>
      </c>
      <c r="C44" s="218"/>
      <c r="D44" s="218"/>
      <c r="E44" s="218"/>
      <c r="F44" s="218"/>
      <c r="G44" s="225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6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6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6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6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6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7"/>
    </row>
    <row r="51" spans="1:7" ht="15" x14ac:dyDescent="0.2">
      <c r="A51" s="15" t="s">
        <v>192</v>
      </c>
      <c r="B51" s="218" t="str">
        <f>'001 pr. asignavimai'!D63</f>
        <v>Senamiesčio mokyklos veikla</v>
      </c>
      <c r="C51" s="218"/>
      <c r="D51" s="218"/>
      <c r="E51" s="218"/>
      <c r="F51" s="218"/>
      <c r="G51" s="225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6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6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6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6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6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7"/>
    </row>
    <row r="58" spans="1:7" ht="15" customHeight="1" x14ac:dyDescent="0.2">
      <c r="A58" s="15" t="s">
        <v>193</v>
      </c>
      <c r="B58" s="218" t="str">
        <f>'001 pr. asignavimai'!D73</f>
        <v>Liepijų mokyklos veikla</v>
      </c>
      <c r="C58" s="218"/>
      <c r="D58" s="218"/>
      <c r="E58" s="218"/>
      <c r="F58" s="218"/>
      <c r="G58" s="225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6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6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6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6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6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7"/>
    </row>
    <row r="65" spans="1:7" ht="15" x14ac:dyDescent="0.2">
      <c r="A65" s="15" t="s">
        <v>194</v>
      </c>
      <c r="B65" s="218" t="str">
        <f>'001 pr. asignavimai'!D83</f>
        <v>Alsėdžių Stanislovo Narutavičiaus gimnazijos veikla</v>
      </c>
      <c r="C65" s="218"/>
      <c r="D65" s="218"/>
      <c r="E65" s="218"/>
      <c r="F65" s="218"/>
      <c r="G65" s="225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6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6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6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6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6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7"/>
    </row>
    <row r="72" spans="1:7" ht="15" x14ac:dyDescent="0.2">
      <c r="A72" s="15" t="s">
        <v>195</v>
      </c>
      <c r="B72" s="218" t="str">
        <f>'001 pr. asignavimai'!D93</f>
        <v>Kulių gimnazijos veikla</v>
      </c>
      <c r="C72" s="218"/>
      <c r="D72" s="218"/>
      <c r="E72" s="218"/>
      <c r="F72" s="218"/>
      <c r="G72" s="225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6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6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6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6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6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7"/>
    </row>
    <row r="79" spans="1:7" ht="15" customHeight="1" x14ac:dyDescent="0.2">
      <c r="A79" s="15" t="s">
        <v>196</v>
      </c>
      <c r="B79" s="218" t="str">
        <f>'001 pr. asignavimai'!D103</f>
        <v>"Saulės" gimnazijos veikla</v>
      </c>
      <c r="C79" s="218"/>
      <c r="D79" s="218"/>
      <c r="E79" s="218"/>
      <c r="F79" s="218"/>
      <c r="G79" s="225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6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6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6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6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6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7"/>
    </row>
    <row r="86" spans="1:7" ht="15" x14ac:dyDescent="0.2">
      <c r="A86" s="15" t="s">
        <v>197</v>
      </c>
      <c r="B86" s="218" t="str">
        <f>'001 pr. asignavimai'!D113</f>
        <v>Žemaičių Kalvarijos M. Valančiaus gimnazijos  veikla</v>
      </c>
      <c r="C86" s="218"/>
      <c r="D86" s="218"/>
      <c r="E86" s="218"/>
      <c r="F86" s="218"/>
      <c r="G86" s="225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6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6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6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6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6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7"/>
    </row>
    <row r="93" spans="1:7" ht="15" x14ac:dyDescent="0.2">
      <c r="A93" s="15" t="s">
        <v>198</v>
      </c>
      <c r="B93" s="218" t="str">
        <f>'001 pr. asignavimai'!D123</f>
        <v>Platelių meno mokyklos veikla</v>
      </c>
      <c r="C93" s="218"/>
      <c r="D93" s="218"/>
      <c r="E93" s="218"/>
      <c r="F93" s="218"/>
      <c r="G93" s="225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6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6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6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6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6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7"/>
    </row>
    <row r="100" spans="1:7" ht="15" customHeight="1" x14ac:dyDescent="0.2">
      <c r="A100" s="15" t="s">
        <v>199</v>
      </c>
      <c r="B100" s="218" t="str">
        <f>'001 pr. asignavimai'!D133</f>
        <v>M. Oginskio meno mokyklos veikla</v>
      </c>
      <c r="C100" s="218"/>
      <c r="D100" s="218"/>
      <c r="E100" s="218"/>
      <c r="F100" s="218"/>
      <c r="G100" s="225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6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6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6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6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6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7"/>
    </row>
    <row r="107" spans="1:7" ht="15" customHeight="1" x14ac:dyDescent="0.2">
      <c r="A107" s="15" t="s">
        <v>200</v>
      </c>
      <c r="B107" s="218" t="str">
        <f>'001 pr. asignavimai'!D143</f>
        <v>Sporto ir rekreacijos centro veikla</v>
      </c>
      <c r="C107" s="218"/>
      <c r="D107" s="218"/>
      <c r="E107" s="218"/>
      <c r="F107" s="218"/>
      <c r="G107" s="225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6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6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6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6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6"/>
    </row>
    <row r="113" spans="1:7" ht="15" x14ac:dyDescent="0.2">
      <c r="A113" s="15" t="s">
        <v>201</v>
      </c>
      <c r="B113" s="218" t="str">
        <f>'001 pr. asignavimai'!D152</f>
        <v>Lopšelio-darželio "Nykštukas" veikla</v>
      </c>
      <c r="C113" s="218"/>
      <c r="D113" s="218"/>
      <c r="E113" s="218"/>
      <c r="F113" s="218"/>
      <c r="G113" s="226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6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6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6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7"/>
    </row>
    <row r="118" spans="1:7" ht="15" x14ac:dyDescent="0.2">
      <c r="A118" s="15" t="s">
        <v>202</v>
      </c>
      <c r="B118" s="218" t="str">
        <f>'001 pr. asignavimai'!D160</f>
        <v>Lopšelio-darželio "Pasaka" veikla</v>
      </c>
      <c r="C118" s="218"/>
      <c r="D118" s="218"/>
      <c r="E118" s="218"/>
      <c r="F118" s="218"/>
      <c r="G118" s="226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6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6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6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7"/>
    </row>
    <row r="123" spans="1:7" ht="15" x14ac:dyDescent="0.2">
      <c r="A123" s="15" t="s">
        <v>203</v>
      </c>
      <c r="B123" s="218" t="str">
        <f>'001 pr. asignavimai'!D168</f>
        <v>Lopšelio-darželio "Raudonkepuraitė" veikla</v>
      </c>
      <c r="C123" s="218"/>
      <c r="D123" s="218"/>
      <c r="E123" s="218"/>
      <c r="F123" s="218"/>
      <c r="G123" s="226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6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6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6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7"/>
    </row>
    <row r="128" spans="1:7" ht="15" x14ac:dyDescent="0.2">
      <c r="A128" s="15" t="s">
        <v>204</v>
      </c>
      <c r="B128" s="218" t="str">
        <f>'001 pr. asignavimai'!D176</f>
        <v>Lopšelio-darželio "Rūtelė" veikla</v>
      </c>
      <c r="C128" s="218"/>
      <c r="D128" s="218"/>
      <c r="E128" s="218"/>
      <c r="F128" s="218"/>
      <c r="G128" s="226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6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6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6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7"/>
    </row>
    <row r="133" spans="1:7" ht="15" x14ac:dyDescent="0.2">
      <c r="A133" s="15" t="s">
        <v>205</v>
      </c>
      <c r="B133" s="218" t="str">
        <f>'001 pr. asignavimai'!D184</f>
        <v>Lopšelio-darželio "Saulutė" veikla</v>
      </c>
      <c r="C133" s="218"/>
      <c r="D133" s="218"/>
      <c r="E133" s="218"/>
      <c r="F133" s="218"/>
      <c r="G133" s="226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6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6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6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7"/>
    </row>
    <row r="138" spans="1:7" ht="15" x14ac:dyDescent="0.2">
      <c r="A138" s="15" t="s">
        <v>206</v>
      </c>
      <c r="B138" s="218" t="str">
        <f>'001 pr. asignavimai'!D192</f>
        <v>Lopšelio-darželio "Vyturėlis" veikla</v>
      </c>
      <c r="C138" s="218"/>
      <c r="D138" s="218"/>
      <c r="E138" s="218"/>
      <c r="F138" s="218"/>
      <c r="G138" s="226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6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6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6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7"/>
    </row>
    <row r="143" spans="1:7" ht="15" x14ac:dyDescent="0.2">
      <c r="A143" s="8" t="s">
        <v>218</v>
      </c>
      <c r="B143" s="220" t="str">
        <f>'001 pr. asignavimai'!C201</f>
        <v>Padidinti informacinių technologijų naudojimą bendrojo ugdymo mokyklose</v>
      </c>
      <c r="C143" s="221"/>
      <c r="D143" s="221"/>
      <c r="E143" s="221"/>
      <c r="F143" s="221"/>
      <c r="G143" s="229" t="s">
        <v>343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30"/>
    </row>
    <row r="145" spans="1:7" ht="15" x14ac:dyDescent="0.2">
      <c r="A145" s="15" t="s">
        <v>219</v>
      </c>
      <c r="B145" s="218" t="str">
        <f>'001 pr. asignavimai'!D202</f>
        <v>Mokinių aprūpinimas IKT įranga bendrojo ugdymo mokyklose</v>
      </c>
      <c r="C145" s="218"/>
      <c r="D145" s="218"/>
      <c r="E145" s="218"/>
      <c r="F145" s="218"/>
      <c r="G145" s="231" t="s">
        <v>343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32"/>
    </row>
    <row r="147" spans="1:7" ht="15" x14ac:dyDescent="0.2">
      <c r="A147" s="8" t="s">
        <v>207</v>
      </c>
      <c r="B147" s="220" t="str">
        <f>'001 pr. asignavimai'!C220</f>
        <v>Organizuoti kokybišką švietimo pagalbą ir rūpintis pagalbos prieinamumu Plungės rajone</v>
      </c>
      <c r="C147" s="221"/>
      <c r="D147" s="221"/>
      <c r="E147" s="221"/>
      <c r="F147" s="221"/>
      <c r="G147" s="229" t="s">
        <v>341</v>
      </c>
    </row>
    <row r="148" spans="1:7" ht="30" x14ac:dyDescent="0.2">
      <c r="A148" s="16" t="str">
        <f>'001 pr. asignavimai'!M220</f>
        <v>R-001-02-01-01</v>
      </c>
      <c r="B148" s="17" t="str">
        <f>'001 pr. asignavimai'!N220</f>
        <v xml:space="preserve">Asmenų, kuriems suteikta specialioji ir psichologinė pagalba, dalis nuo bendro mokinių ir vaikų skaičiaus </v>
      </c>
      <c r="C148" s="16" t="str">
        <f>'001 pr. asignavimai'!O220</f>
        <v>proc.</v>
      </c>
      <c r="D148" s="16">
        <f>'001 pr. asignavimai'!P220</f>
        <v>10.5</v>
      </c>
      <c r="E148" s="16">
        <f>'001 pr. asignavimai'!Q220</f>
        <v>11</v>
      </c>
      <c r="F148" s="105">
        <f>'001 pr. asignavimai'!R220</f>
        <v>11.5</v>
      </c>
      <c r="G148" s="230"/>
    </row>
    <row r="149" spans="1:7" ht="15" x14ac:dyDescent="0.2">
      <c r="A149" s="15" t="s">
        <v>208</v>
      </c>
      <c r="B149" s="218" t="str">
        <f>'001 pr. asignavimai'!D221</f>
        <v xml:space="preserve">Paslaugų ir švietimo pagalbos centro veikla  </v>
      </c>
      <c r="C149" s="218"/>
      <c r="D149" s="218"/>
      <c r="E149" s="218"/>
      <c r="F149" s="218"/>
      <c r="G149" s="225" t="s">
        <v>25</v>
      </c>
    </row>
    <row r="150" spans="1:7" ht="15" x14ac:dyDescent="0.2">
      <c r="A150" s="12" t="str">
        <f>'001 pr. asignavimai'!M221</f>
        <v>V-001-02-01-01-01 (VB)</v>
      </c>
      <c r="B150" s="13" t="str">
        <f>'001 pr. asignavimai'!N221</f>
        <v>Asmenų, kuriems atliktas specialiųjų poreikių įvertinimas, skaičius</v>
      </c>
      <c r="C150" s="12" t="str">
        <f>'001 pr. asignavimai'!O221</f>
        <v>asm.</v>
      </c>
      <c r="D150" s="12">
        <f>'001 pr. asignavimai'!P221</f>
        <v>240</v>
      </c>
      <c r="E150" s="12">
        <f>'001 pr. asignavimai'!Q221</f>
        <v>250</v>
      </c>
      <c r="F150" s="104">
        <f>'001 pr. asignavimai'!R221</f>
        <v>260</v>
      </c>
      <c r="G150" s="226"/>
    </row>
    <row r="151" spans="1:7" ht="15" x14ac:dyDescent="0.2">
      <c r="A151" s="12" t="str">
        <f>'001 pr. asignavimai'!M222</f>
        <v>V-001-02-01-01-02 (VB)</v>
      </c>
      <c r="B151" s="13" t="str">
        <f>'001 pr. asignavimai'!N222</f>
        <v>Individualią/ grupinę švietimo pagalbą gavusių asmenų skaičius</v>
      </c>
      <c r="C151" s="12" t="str">
        <f>'001 pr. asignavimai'!O222</f>
        <v>asm.</v>
      </c>
      <c r="D151" s="12">
        <f>'001 pr. asignavimai'!P222</f>
        <v>320</v>
      </c>
      <c r="E151" s="12">
        <f>'001 pr. asignavimai'!Q222</f>
        <v>340</v>
      </c>
      <c r="F151" s="104">
        <f>'001 pr. asignavimai'!R222</f>
        <v>350</v>
      </c>
      <c r="G151" s="226"/>
    </row>
    <row r="152" spans="1:7" ht="45" x14ac:dyDescent="0.2">
      <c r="A152" s="12" t="str">
        <f>'001 pr. asignavimai'!M223</f>
        <v xml:space="preserve">V-001-02-01-01-03 </v>
      </c>
      <c r="B152" s="13" t="str">
        <f>'001 pr. asignavimai'!N223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asignavimai'!O223</f>
        <v>asm.</v>
      </c>
      <c r="D152" s="12">
        <f>'001 pr. asignavimai'!P223</f>
        <v>3891</v>
      </c>
      <c r="E152" s="12">
        <f>'001 pr. asignavimai'!Q223</f>
        <v>4086</v>
      </c>
      <c r="F152" s="104">
        <f>'001 pr. asignavimai'!R223</f>
        <v>3500</v>
      </c>
      <c r="G152" s="227"/>
    </row>
    <row r="153" spans="1:7" ht="76.5" customHeight="1" x14ac:dyDescent="0.2">
      <c r="A153" s="60" t="s">
        <v>209</v>
      </c>
      <c r="B153" s="223" t="str">
        <f>'001 pr. asignavimai'!C228</f>
        <v>Sudaryti sąlygas gabiems rajono mokiniams tobulėti, užtikrinti tarpinstitucinį bendradarbiavimą ir švietimo pagalbos teikimą</v>
      </c>
      <c r="C153" s="224"/>
      <c r="D153" s="224"/>
      <c r="E153" s="224"/>
      <c r="F153" s="224"/>
      <c r="G153" s="229" t="s">
        <v>344</v>
      </c>
    </row>
    <row r="154" spans="1:7" ht="33.75" customHeight="1" x14ac:dyDescent="0.2">
      <c r="A154" s="61" t="str">
        <f>'001 pr. asignavimai'!M228</f>
        <v>R-001-02-02-01</v>
      </c>
      <c r="B154" s="62" t="str">
        <f>'001 pr. asignavimai'!N228</f>
        <v xml:space="preserve">Nacionalinėse olimpiadose pelniusių mokinių prizines vietas, skaičius </v>
      </c>
      <c r="C154" s="61" t="str">
        <f>'001 pr. asignavimai'!O228</f>
        <v>vnt.</v>
      </c>
      <c r="D154" s="61">
        <f>'001 pr. asignavimai'!P228</f>
        <v>4</v>
      </c>
      <c r="E154" s="61">
        <f>'001 pr. asignavimai'!Q228</f>
        <v>5</v>
      </c>
      <c r="F154" s="106">
        <f>'001 pr. asignavimai'!R228</f>
        <v>6</v>
      </c>
      <c r="G154" s="233"/>
    </row>
    <row r="155" spans="1:7" ht="33.75" customHeight="1" x14ac:dyDescent="0.2">
      <c r="A155" s="61" t="str">
        <f>'001 pr. asignavimai'!M229</f>
        <v>R-001-02-02-02</v>
      </c>
      <c r="B155" s="62" t="str">
        <f>'001 pr. asignavimai'!N229</f>
        <v>Daugiau kaip 2 metų pedagoginio darbo stažą turinčių darbuotojų dalis</v>
      </c>
      <c r="C155" s="61" t="str">
        <f>'001 pr. asignavimai'!O229</f>
        <v>proc.</v>
      </c>
      <c r="D155" s="61">
        <f>'001 pr. asignavimai'!P229</f>
        <v>93.7</v>
      </c>
      <c r="E155" s="61">
        <f>'001 pr. asignavimai'!Q229</f>
        <v>93.7</v>
      </c>
      <c r="F155" s="106">
        <f>'001 pr. asignavimai'!R229</f>
        <v>93.7</v>
      </c>
      <c r="G155" s="234"/>
    </row>
    <row r="156" spans="1:7" ht="15" x14ac:dyDescent="0.2">
      <c r="A156" s="15" t="s">
        <v>210</v>
      </c>
      <c r="B156" s="218" t="str">
        <f>'001 pr. asignavimai'!D230</f>
        <v>Mokslo rėmimo programos įgyvendinimas</v>
      </c>
      <c r="C156" s="218"/>
      <c r="D156" s="218"/>
      <c r="E156" s="218"/>
      <c r="F156" s="218"/>
      <c r="G156" s="225" t="s">
        <v>25</v>
      </c>
    </row>
    <row r="157" spans="1:7" ht="15" x14ac:dyDescent="0.2">
      <c r="A157" s="12" t="str">
        <f>'001 pr. asignavimai'!M230</f>
        <v>V-001-02-02-01-01</v>
      </c>
      <c r="B157" s="13" t="str">
        <f>'001 pr. asignavimai'!N230</f>
        <v>Įgyvendinta programa</v>
      </c>
      <c r="C157" s="13" t="str">
        <f>'001 pr. asignavimai'!O230</f>
        <v>proc.</v>
      </c>
      <c r="D157" s="13">
        <f>'001 pr. asignavimai'!P230</f>
        <v>100</v>
      </c>
      <c r="E157" s="13">
        <f>'001 pr. asignavimai'!Q230</f>
        <v>100</v>
      </c>
      <c r="F157" s="107">
        <f>'001 pr. asignavimai'!R230</f>
        <v>100</v>
      </c>
      <c r="G157" s="227"/>
    </row>
    <row r="158" spans="1:7" ht="15" x14ac:dyDescent="0.2">
      <c r="A158" s="15" t="s">
        <v>211</v>
      </c>
      <c r="B158" s="218" t="str">
        <f>'001 pr. asignavimai'!D233</f>
        <v>Ugdymo kokybės užtikrinimas</v>
      </c>
      <c r="C158" s="218"/>
      <c r="D158" s="218"/>
      <c r="E158" s="218"/>
      <c r="F158" s="218"/>
      <c r="G158" s="231" t="s">
        <v>25</v>
      </c>
    </row>
    <row r="159" spans="1:7" ht="15" x14ac:dyDescent="0.2">
      <c r="A159" s="12" t="str">
        <f>'001 pr. asignavimai'!M233</f>
        <v>V-001-02-02-02-01</v>
      </c>
      <c r="B159" s="13" t="str">
        <f>'001 pr. asignavimai'!N233</f>
        <v>Valstybiniuose ir  mokykliniuose egzaminuose dalyvavusių mokytojų skaičius</v>
      </c>
      <c r="C159" s="12" t="str">
        <f>'001 pr. asignavimai'!O233</f>
        <v>asm.</v>
      </c>
      <c r="D159" s="12">
        <f>'001 pr. asignavimai'!P233</f>
        <v>90</v>
      </c>
      <c r="E159" s="12">
        <f>'001 pr. asignavimai'!Q233</f>
        <v>90</v>
      </c>
      <c r="F159" s="104">
        <f>'001 pr. asignavimai'!R233</f>
        <v>90</v>
      </c>
      <c r="G159" s="235"/>
    </row>
    <row r="160" spans="1:7" ht="15" x14ac:dyDescent="0.2">
      <c r="A160" s="12" t="str">
        <f>'001 pr. asignavimai'!M234</f>
        <v>V-001-02-02-02-02 (VB)</v>
      </c>
      <c r="B160" s="13" t="str">
        <f>'001 pr. asignavimai'!N234</f>
        <v>Panaudotų Mokymo lėšų dalis</v>
      </c>
      <c r="C160" s="12" t="str">
        <f>'001 pr. asignavimai'!O234</f>
        <v>proc.</v>
      </c>
      <c r="D160" s="12">
        <f>'001 pr. asignavimai'!P234</f>
        <v>100</v>
      </c>
      <c r="E160" s="12">
        <f>'001 pr. asignavimai'!Q234</f>
        <v>100</v>
      </c>
      <c r="F160" s="104">
        <f>'001 pr. asignavimai'!R234</f>
        <v>100</v>
      </c>
      <c r="G160" s="235"/>
    </row>
    <row r="161" spans="1:7" ht="15" x14ac:dyDescent="0.2">
      <c r="A161" s="12" t="str">
        <f>'001 pr. asignavimai'!M235</f>
        <v>V-001-02-02-02-03</v>
      </c>
      <c r="B161" s="13" t="str">
        <f>'001 pr. asignavimai'!N235</f>
        <v xml:space="preserve">Finansuotų karjeros specialistų etatų skaičius </v>
      </c>
      <c r="C161" s="12" t="str">
        <f>'001 pr. asignavimai'!O235</f>
        <v>vnt.</v>
      </c>
      <c r="D161" s="12">
        <f>'001 pr. asignavimai'!P235</f>
        <v>1.5</v>
      </c>
      <c r="E161" s="12">
        <f>'001 pr. asignavimai'!Q235</f>
        <v>1.6</v>
      </c>
      <c r="F161" s="104">
        <f>'001 pr. asignavimai'!R235</f>
        <v>1.7</v>
      </c>
      <c r="G161" s="232"/>
    </row>
    <row r="162" spans="1:7" ht="15" x14ac:dyDescent="0.2">
      <c r="A162" s="15" t="s">
        <v>212</v>
      </c>
      <c r="B162" s="218" t="str">
        <f>'001 pr. asignavimai'!D240</f>
        <v>Neformaliojo  vaikų švietimo programos įgyvendinimas</v>
      </c>
      <c r="C162" s="218"/>
      <c r="D162" s="218"/>
      <c r="E162" s="218"/>
      <c r="F162" s="218"/>
      <c r="G162" s="225" t="s">
        <v>25</v>
      </c>
    </row>
    <row r="163" spans="1:7" ht="15" x14ac:dyDescent="0.2">
      <c r="A163" s="12" t="str">
        <f>'001 pr. asignavimai'!M240</f>
        <v>V-001-02-02-03-01 (VB)</v>
      </c>
      <c r="B163" s="13" t="str">
        <f>'001 pr. asignavimai'!N240</f>
        <v xml:space="preserve">Neformaliajame vaikų švietime dalyvavusių vaikų skaičius </v>
      </c>
      <c r="C163" s="12" t="str">
        <f>'001 pr. asignavimai'!O240</f>
        <v>asm.</v>
      </c>
      <c r="D163" s="12">
        <f>'001 pr. asignavimai'!P240</f>
        <v>1320</v>
      </c>
      <c r="E163" s="12">
        <f>'001 pr. asignavimai'!Q240</f>
        <v>1340</v>
      </c>
      <c r="F163" s="104">
        <f>'001 pr. asignavimai'!R240</f>
        <v>1360</v>
      </c>
      <c r="G163" s="226"/>
    </row>
    <row r="164" spans="1:7" ht="15" x14ac:dyDescent="0.2">
      <c r="A164" s="12" t="str">
        <f>'001 pr. asignavimai'!M241</f>
        <v>V-001-02-02-03-02 (VB)</v>
      </c>
      <c r="B164" s="13" t="str">
        <f>'001 pr. asignavimai'!N241</f>
        <v xml:space="preserve">Neformaliojo vaikų švietimo paslaugų teikėjų skaičius </v>
      </c>
      <c r="C164" s="12" t="str">
        <f>'001 pr. asignavimai'!O241</f>
        <v>vnt.</v>
      </c>
      <c r="D164" s="12">
        <f>'001 pr. asignavimai'!P241</f>
        <v>17</v>
      </c>
      <c r="E164" s="12">
        <f>'001 pr. asignavimai'!Q241</f>
        <v>18</v>
      </c>
      <c r="F164" s="104">
        <f>'001 pr. asignavimai'!R241</f>
        <v>19</v>
      </c>
      <c r="G164" s="227"/>
    </row>
    <row r="165" spans="1:7" ht="15" x14ac:dyDescent="0.2">
      <c r="A165" s="15" t="s">
        <v>213</v>
      </c>
      <c r="B165" s="218" t="str">
        <f>'001 pr. asignavimai'!D245</f>
        <v>Vaikų vasaros poilsio organizavimo programos įgyvendinimas</v>
      </c>
      <c r="C165" s="218"/>
      <c r="D165" s="218"/>
      <c r="E165" s="218"/>
      <c r="F165" s="218"/>
      <c r="G165" s="225" t="s">
        <v>25</v>
      </c>
    </row>
    <row r="166" spans="1:7" ht="15" x14ac:dyDescent="0.2">
      <c r="A166" s="12" t="str">
        <f>'001 pr. asignavimai'!M245</f>
        <v>V-001-02-02-04-01</v>
      </c>
      <c r="B166" s="13" t="str">
        <f>'001 pr. asignavimai'!N245</f>
        <v>Finansuotų stovyklų skaičius</v>
      </c>
      <c r="C166" s="12" t="str">
        <f>'001 pr. asignavimai'!O245</f>
        <v>vnt.</v>
      </c>
      <c r="D166" s="12">
        <f>'001 pr. asignavimai'!P245</f>
        <v>18</v>
      </c>
      <c r="E166" s="12">
        <f>'001 pr. asignavimai'!Q245</f>
        <v>20</v>
      </c>
      <c r="F166" s="104">
        <f>'001 pr. asignavimai'!R245</f>
        <v>22</v>
      </c>
      <c r="G166" s="226"/>
    </row>
    <row r="167" spans="1:7" ht="15" x14ac:dyDescent="0.2">
      <c r="A167" s="12" t="str">
        <f>'001 pr. asignavimai'!M246</f>
        <v>V-001-02-02-04-02</v>
      </c>
      <c r="B167" s="13" t="str">
        <f>'001 pr. asignavimai'!N246</f>
        <v>Stovyklose dalyvavusių vaikų skaičius</v>
      </c>
      <c r="C167" s="12" t="str">
        <f>'001 pr. asignavimai'!O246</f>
        <v>vnt.</v>
      </c>
      <c r="D167" s="12">
        <f>'001 pr. asignavimai'!P246</f>
        <v>500</v>
      </c>
      <c r="E167" s="12">
        <f>'001 pr. asignavimai'!Q246</f>
        <v>550</v>
      </c>
      <c r="F167" s="104">
        <f>'001 pr. asignavimai'!R246</f>
        <v>600</v>
      </c>
      <c r="G167" s="227"/>
    </row>
    <row r="168" spans="1:7" ht="15" x14ac:dyDescent="0.2">
      <c r="A168" s="8" t="s">
        <v>329</v>
      </c>
      <c r="B168" s="220" t="str">
        <f>'001 pr. asignavimai'!C252</f>
        <v>Organizuoti jaunimo užimtumą, skatinti ir remti Plungės rajono jaunimo savanorišką veiklą bei vykdomas veiklos programas</v>
      </c>
      <c r="C168" s="221"/>
      <c r="D168" s="221"/>
      <c r="E168" s="221"/>
      <c r="F168" s="221"/>
      <c r="G168" s="229" t="s">
        <v>345</v>
      </c>
    </row>
    <row r="169" spans="1:7" ht="15" x14ac:dyDescent="0.2">
      <c r="A169" s="16" t="str">
        <f>'001 pr. asignavimai'!M252</f>
        <v>R-001-03-01-01</v>
      </c>
      <c r="B169" s="17" t="str">
        <f>'001 pr. asignavimai'!N252</f>
        <v>Veikiančių jaunimo organizacijų, neformalių jaunimo grupių skaičius</v>
      </c>
      <c r="C169" s="16" t="str">
        <f>'001 pr. asignavimai'!O252</f>
        <v>vnt.</v>
      </c>
      <c r="D169" s="16">
        <f>'001 pr. asignavimai'!P252</f>
        <v>6</v>
      </c>
      <c r="E169" s="16">
        <f>'001 pr. asignavimai'!Q252</f>
        <v>6</v>
      </c>
      <c r="F169" s="105">
        <f>'001 pr. asignavimai'!R252</f>
        <v>6</v>
      </c>
      <c r="G169" s="236"/>
    </row>
    <row r="170" spans="1:7" ht="15" x14ac:dyDescent="0.2">
      <c r="A170" s="16" t="str">
        <f>'001 pr. asignavimai'!M253</f>
        <v>R-001-03-01-02</v>
      </c>
      <c r="B170" s="17" t="str">
        <f>'001 pr. asignavimai'!N253</f>
        <v>AJC organizuojamų rajoninių renginių skaičius</v>
      </c>
      <c r="C170" s="16" t="str">
        <f>'001 pr. asignavimai'!O253</f>
        <v>vnt.</v>
      </c>
      <c r="D170" s="16">
        <f>'001 pr. asignavimai'!P253</f>
        <v>3</v>
      </c>
      <c r="E170" s="16">
        <f>'001 pr. asignavimai'!Q253</f>
        <v>3</v>
      </c>
      <c r="F170" s="105">
        <f>'001 pr. asignavimai'!R253</f>
        <v>3</v>
      </c>
      <c r="G170" s="236"/>
    </row>
    <row r="171" spans="1:7" ht="30" x14ac:dyDescent="0.2">
      <c r="A171" s="16" t="str">
        <f>'001 pr. asignavimai'!M254</f>
        <v>R-001-03-01-03</v>
      </c>
      <c r="B171" s="17" t="str">
        <f>'001 pr. asignavimai'!N254</f>
        <v>Jaunų žmonių, dalyvaujančių iš Savivaldybės biudžeto finansuojamų projektų veiklose, skaičius</v>
      </c>
      <c r="C171" s="16" t="str">
        <f>'001 pr. asignavimai'!O254</f>
        <v>asm.</v>
      </c>
      <c r="D171" s="16">
        <f>'001 pr. asignavimai'!P254</f>
        <v>920</v>
      </c>
      <c r="E171" s="16">
        <f>'001 pr. asignavimai'!Q254</f>
        <v>1100</v>
      </c>
      <c r="F171" s="105">
        <f>'001 pr. asignavimai'!R254</f>
        <v>1500</v>
      </c>
      <c r="G171" s="230"/>
    </row>
    <row r="172" spans="1:7" ht="15" x14ac:dyDescent="0.2">
      <c r="A172" s="15" t="s">
        <v>214</v>
      </c>
      <c r="B172" s="218" t="str">
        <f>'001 pr. asignavimai'!D255</f>
        <v>Jaunimo veiklos programos įgyvendinimas</v>
      </c>
      <c r="C172" s="218"/>
      <c r="D172" s="218"/>
      <c r="E172" s="218"/>
      <c r="F172" s="218"/>
      <c r="G172" s="225" t="s">
        <v>25</v>
      </c>
    </row>
    <row r="173" spans="1:7" ht="15" x14ac:dyDescent="0.2">
      <c r="A173" s="12" t="str">
        <f>'001 pr. asignavimai'!M255</f>
        <v>V-001-03-01-01-01</v>
      </c>
      <c r="B173" s="13" t="str">
        <f>'001 pr. asignavimai'!N255</f>
        <v>Paremtų programų skaičius</v>
      </c>
      <c r="C173" s="12" t="str">
        <f>'001 pr. asignavimai'!O255</f>
        <v>vnt.</v>
      </c>
      <c r="D173" s="12">
        <f>'001 pr. asignavimai'!P255</f>
        <v>9</v>
      </c>
      <c r="E173" s="12">
        <f>'001 pr. asignavimai'!Q255</f>
        <v>9</v>
      </c>
      <c r="F173" s="104">
        <f>'001 pr. asignavimai'!R255</f>
        <v>10</v>
      </c>
      <c r="G173" s="226"/>
    </row>
    <row r="174" spans="1:7" ht="15" x14ac:dyDescent="0.2">
      <c r="A174" s="12" t="str">
        <f>'001 pr. asignavimai'!M256</f>
        <v>V-001-03-01-01-02</v>
      </c>
      <c r="B174" s="13" t="str">
        <f>'001 pr. asignavimai'!N256</f>
        <v>Paremtų savanorių skaičius</v>
      </c>
      <c r="C174" s="12" t="str">
        <f>'001 pr. asignavimai'!O256</f>
        <v>asm.</v>
      </c>
      <c r="D174" s="12">
        <f>'001 pr. asignavimai'!P256</f>
        <v>6</v>
      </c>
      <c r="E174" s="12">
        <f>'001 pr. asignavimai'!Q256</f>
        <v>7</v>
      </c>
      <c r="F174" s="104">
        <f>'001 pr. asignavimai'!R256</f>
        <v>7</v>
      </c>
      <c r="G174" s="226"/>
    </row>
    <row r="175" spans="1:7" ht="15" x14ac:dyDescent="0.2">
      <c r="A175" s="12" t="str">
        <f>'001 pr. asignavimai'!M257</f>
        <v>V-001-03-01-01-03</v>
      </c>
      <c r="B175" s="13" t="str">
        <f>'001 pr. asignavimai'!N257</f>
        <v>Įdarbintų jaunuolių skaičius</v>
      </c>
      <c r="C175" s="12" t="str">
        <f>'001 pr. asignavimai'!O257</f>
        <v>asm.</v>
      </c>
      <c r="D175" s="12">
        <f>'001 pr. asignavimai'!P257</f>
        <v>15</v>
      </c>
      <c r="E175" s="12">
        <f>'001 pr. asignavimai'!Q257</f>
        <v>16</v>
      </c>
      <c r="F175" s="104">
        <f>'001 pr. asignavimai'!R257</f>
        <v>20</v>
      </c>
      <c r="G175" s="227"/>
    </row>
    <row r="176" spans="1:7" ht="15" x14ac:dyDescent="0.2">
      <c r="A176" s="15" t="s">
        <v>220</v>
      </c>
      <c r="B176" s="218" t="str">
        <f>'001 pr. asignavimai'!D261</f>
        <v>Atviro jaunimo centro veiklos organizavimas</v>
      </c>
      <c r="C176" s="218"/>
      <c r="D176" s="218"/>
      <c r="E176" s="218"/>
      <c r="F176" s="218"/>
      <c r="G176" s="225" t="s">
        <v>25</v>
      </c>
    </row>
    <row r="177" spans="1:7" ht="15" x14ac:dyDescent="0.2">
      <c r="A177" s="12" t="str">
        <f>'001 pr. asignavimai'!M261</f>
        <v>V-001-04-01-01-01</v>
      </c>
      <c r="B177" s="13" t="str">
        <f>'001 pr. asignavimai'!N261</f>
        <v>Suorganizuotų renginių, skirtų jaunimui, skaičius per metus</v>
      </c>
      <c r="C177" s="12" t="str">
        <f>'001 pr. asignavimai'!O261</f>
        <v>vnt.</v>
      </c>
      <c r="D177" s="12">
        <f>'001 pr. asignavimai'!P261</f>
        <v>30</v>
      </c>
      <c r="E177" s="12">
        <f>'001 pr. asignavimai'!Q261</f>
        <v>35</v>
      </c>
      <c r="F177" s="104">
        <f>'001 pr. asignavimai'!R261</f>
        <v>40</v>
      </c>
      <c r="G177" s="226"/>
    </row>
    <row r="178" spans="1:7" ht="15" x14ac:dyDescent="0.2">
      <c r="A178" s="12" t="str">
        <f>'001 pr. asignavimai'!M262</f>
        <v>V-001-04-01-01-02</v>
      </c>
      <c r="B178" s="13" t="str">
        <f>'001 pr. asignavimai'!N262</f>
        <v>AJC lankytojų skaičius (per metus)</v>
      </c>
      <c r="C178" s="12" t="str">
        <f>'001 pr. asignavimai'!O262</f>
        <v>vnt.</v>
      </c>
      <c r="D178" s="12">
        <f>'001 pr. asignavimai'!P262</f>
        <v>1600</v>
      </c>
      <c r="E178" s="12">
        <f>'001 pr. asignavimai'!Q262</f>
        <v>2000</v>
      </c>
      <c r="F178" s="104">
        <f>'001 pr. asignavimai'!R262</f>
        <v>2100</v>
      </c>
      <c r="G178" s="227"/>
    </row>
    <row r="179" spans="1:7" ht="26.25" customHeight="1" x14ac:dyDescent="0.2">
      <c r="A179" s="8" t="s">
        <v>330</v>
      </c>
      <c r="B179" s="220" t="str">
        <f>'001 pr. asignavimai'!C268</f>
        <v xml:space="preserve">Įgyvendinti neformaliojo suaugusiųjų švietimo programą </v>
      </c>
      <c r="C179" s="221"/>
      <c r="D179" s="221"/>
      <c r="E179" s="221"/>
      <c r="F179" s="221"/>
      <c r="G179" s="229" t="s">
        <v>346</v>
      </c>
    </row>
    <row r="180" spans="1:7" ht="26.25" customHeight="1" x14ac:dyDescent="0.2">
      <c r="A180" s="16" t="str">
        <f>'001 pr. asignavimai'!M268</f>
        <v>R-001-04-01-01</v>
      </c>
      <c r="B180" s="17" t="str">
        <f>'001 pr. asignavimai'!N268</f>
        <v>Dalyvavusių neformaliojo suaugusių švietimo veiklose asmenų dalis nuo vyresnių nei 65 metų asmenų skaičiaus</v>
      </c>
      <c r="C180" s="16" t="str">
        <f>'001 pr. asignavimai'!O268</f>
        <v>proc.</v>
      </c>
      <c r="D180" s="16">
        <f>'001 pr. asignavimai'!P268</f>
        <v>3.62</v>
      </c>
      <c r="E180" s="16">
        <f>'001 pr. asignavimai'!Q268</f>
        <v>3.79</v>
      </c>
      <c r="F180" s="105">
        <f>'001 pr. asignavimai'!R268</f>
        <v>3.83</v>
      </c>
      <c r="G180" s="230"/>
    </row>
    <row r="181" spans="1:7" ht="15" x14ac:dyDescent="0.2">
      <c r="A181" s="15" t="s">
        <v>215</v>
      </c>
      <c r="B181" s="218" t="str">
        <f>'001 pr. asignavimai'!D269</f>
        <v>Trečiojo amžiaus universiteto (TAU) veiklos organizavimas</v>
      </c>
      <c r="C181" s="218"/>
      <c r="D181" s="218"/>
      <c r="E181" s="218"/>
      <c r="F181" s="218"/>
      <c r="G181" s="225" t="s">
        <v>25</v>
      </c>
    </row>
    <row r="182" spans="1:7" ht="15" x14ac:dyDescent="0.2">
      <c r="A182" s="12" t="str">
        <f>'001 pr. asignavimai'!M269</f>
        <v>V-001-04-01-01-01</v>
      </c>
      <c r="B182" s="13" t="str">
        <f>'001 pr. asignavimai'!N269</f>
        <v>TAU klausytojų skaičius</v>
      </c>
      <c r="C182" s="12" t="str">
        <f>'001 pr. asignavimai'!O269</f>
        <v>asm.</v>
      </c>
      <c r="D182" s="12">
        <f>'001 pr. asignavimai'!P269</f>
        <v>242</v>
      </c>
      <c r="E182" s="12">
        <f>'001 pr. asignavimai'!Q269</f>
        <v>253</v>
      </c>
      <c r="F182" s="104">
        <f>'001 pr. asignavimai'!R269</f>
        <v>260</v>
      </c>
      <c r="G182" s="226"/>
    </row>
    <row r="183" spans="1:7" ht="15" x14ac:dyDescent="0.2">
      <c r="A183" s="12" t="str">
        <f>'001 pr. asignavimai'!M270</f>
        <v>V-001-04-01-01-02</v>
      </c>
      <c r="B183" s="13" t="str">
        <f>'001 pr. asignavimai'!N270</f>
        <v>TAU renginių skaičius</v>
      </c>
      <c r="C183" s="12" t="str">
        <f>'001 pr. asignavimai'!O270</f>
        <v>vnt.</v>
      </c>
      <c r="D183" s="12">
        <f>'001 pr. asignavimai'!P270</f>
        <v>229</v>
      </c>
      <c r="E183" s="12">
        <f>'001 pr. asignavimai'!Q270</f>
        <v>240</v>
      </c>
      <c r="F183" s="104">
        <f>'001 pr. asignavimai'!R270</f>
        <v>250</v>
      </c>
      <c r="G183" s="227"/>
    </row>
    <row r="184" spans="1:7" ht="57.75" customHeight="1" x14ac:dyDescent="0.2">
      <c r="A184" s="8" t="s">
        <v>216</v>
      </c>
      <c r="B184" s="220" t="str">
        <f>'001 pr. asignavimai'!C276</f>
        <v xml:space="preserve">Remti ir skatinti masinių sporto sveikatingumo renginių vykdymą rajone </v>
      </c>
      <c r="C184" s="221"/>
      <c r="D184" s="221"/>
      <c r="E184" s="221"/>
      <c r="F184" s="221"/>
      <c r="G184" s="229" t="s">
        <v>347</v>
      </c>
    </row>
    <row r="185" spans="1:7" ht="57.75" customHeight="1" x14ac:dyDescent="0.2">
      <c r="A185" s="16" t="str">
        <f>'001 pr. asignavimai'!M276</f>
        <v>R-001-05-01-01</v>
      </c>
      <c r="B185" s="17" t="str">
        <f>'001 pr. asignavimai'!N276</f>
        <v xml:space="preserve">Sporto projektų, kuriems skirta parama, skaičius </v>
      </c>
      <c r="C185" s="16" t="str">
        <f>'001 pr. asignavimai'!O276</f>
        <v>vnt.</v>
      </c>
      <c r="D185" s="16">
        <f>'001 pr. asignavimai'!P276</f>
        <v>60</v>
      </c>
      <c r="E185" s="16">
        <f>'001 pr. asignavimai'!Q276</f>
        <v>62</v>
      </c>
      <c r="F185" s="105">
        <f>'001 pr. asignavimai'!R276</f>
        <v>64</v>
      </c>
      <c r="G185" s="230"/>
    </row>
    <row r="186" spans="1:7" ht="15" x14ac:dyDescent="0.2">
      <c r="A186" s="15" t="s">
        <v>217</v>
      </c>
      <c r="B186" s="218" t="str">
        <f>'001 pr. asignavimai'!D277</f>
        <v>Sporto projektų rėmimas</v>
      </c>
      <c r="C186" s="218"/>
      <c r="D186" s="218"/>
      <c r="E186" s="218"/>
      <c r="F186" s="218"/>
      <c r="G186" s="225" t="s">
        <v>25</v>
      </c>
    </row>
    <row r="187" spans="1:7" ht="15" x14ac:dyDescent="0.2">
      <c r="A187" s="12" t="str">
        <f>'001 pr. asignavimai'!M277</f>
        <v>V-001-05-01-01-01</v>
      </c>
      <c r="B187" s="13" t="str">
        <f>'001 pr. asignavimai'!N277</f>
        <v>Įgyvendinta programa</v>
      </c>
      <c r="C187" s="12" t="str">
        <f>'001 pr. asignavimai'!O277</f>
        <v>proc.</v>
      </c>
      <c r="D187" s="12">
        <f>'001 pr. asignavimai'!P277</f>
        <v>100</v>
      </c>
      <c r="E187" s="12">
        <f>'001 pr. asignavimai'!Q277</f>
        <v>100</v>
      </c>
      <c r="F187" s="104">
        <f>'001 pr. asignavimai'!R277</f>
        <v>100</v>
      </c>
      <c r="G187" s="227"/>
    </row>
    <row r="188" spans="1:7" ht="15" x14ac:dyDescent="0.2">
      <c r="A188" s="15" t="s">
        <v>221</v>
      </c>
      <c r="B188" s="218" t="str">
        <f>'001 pr. asignavimai'!D280</f>
        <v>"Plungės futbolas" programos įgyvendinimas</v>
      </c>
      <c r="C188" s="218"/>
      <c r="D188" s="218"/>
      <c r="E188" s="218"/>
      <c r="F188" s="218"/>
      <c r="G188" s="225" t="s">
        <v>25</v>
      </c>
    </row>
    <row r="189" spans="1:7" ht="15" x14ac:dyDescent="0.2">
      <c r="A189" s="12" t="str">
        <f>'001 pr. asignavimai'!M280</f>
        <v>V-001-05-01-02-01</v>
      </c>
      <c r="B189" s="13" t="str">
        <f>'001 pr. asignavimai'!N280</f>
        <v xml:space="preserve">Įstaigoje organizuojamų treniruočių skaičius per metus </v>
      </c>
      <c r="C189" s="12" t="str">
        <f>'001 pr. asignavimai'!O280</f>
        <v>vnt.</v>
      </c>
      <c r="D189" s="12">
        <f>'001 pr. asignavimai'!P280</f>
        <v>2350</v>
      </c>
      <c r="E189" s="12">
        <f>'001 pr. asignavimai'!Q280</f>
        <v>2400</v>
      </c>
      <c r="F189" s="104">
        <f>'001 pr. asignavimai'!R280</f>
        <v>2450</v>
      </c>
      <c r="G189" s="226"/>
    </row>
    <row r="190" spans="1:7" ht="15" x14ac:dyDescent="0.2">
      <c r="A190" s="12" t="str">
        <f>'001 pr. asignavimai'!M281</f>
        <v>V-001-05-01-02-02</v>
      </c>
      <c r="B190" s="13" t="str">
        <f>'001 pr. asignavimai'!N281</f>
        <v xml:space="preserve">Įstaigoje sportuojančių vaikų skaičius </v>
      </c>
      <c r="C190" s="12" t="str">
        <f>'001 pr. asignavimai'!O281</f>
        <v>asm.</v>
      </c>
      <c r="D190" s="12">
        <f>'001 pr. asignavimai'!P281</f>
        <v>420</v>
      </c>
      <c r="E190" s="12">
        <f>'001 pr. asignavimai'!Q281</f>
        <v>440</v>
      </c>
      <c r="F190" s="104">
        <f>'001 pr. asignavimai'!R281</f>
        <v>460</v>
      </c>
      <c r="G190" s="227"/>
    </row>
    <row r="191" spans="1:7" ht="15" x14ac:dyDescent="0.2">
      <c r="A191" s="15" t="s">
        <v>222</v>
      </c>
      <c r="B191" s="218" t="str">
        <f>'001 pr. asignavimai'!D284</f>
        <v>Krepšinio komandos "Plungės Olimpas" rėmimas</v>
      </c>
      <c r="C191" s="218"/>
      <c r="D191" s="218"/>
      <c r="E191" s="218"/>
      <c r="F191" s="218"/>
      <c r="G191" s="225" t="s">
        <v>25</v>
      </c>
    </row>
    <row r="192" spans="1:7" ht="15" x14ac:dyDescent="0.2">
      <c r="A192" s="12" t="str">
        <f>'001 pr. asignavimai'!M284</f>
        <v>V-001-05-01-03-01</v>
      </c>
      <c r="B192" s="13" t="str">
        <f>'001 pr. asignavimai'!N284</f>
        <v xml:space="preserve">Sužaistų rungtynių skaičius </v>
      </c>
      <c r="C192" s="12" t="str">
        <f>'001 pr. asignavimai'!O284</f>
        <v>vnt.</v>
      </c>
      <c r="D192" s="12">
        <f>'001 pr. asignavimai'!P284</f>
        <v>44</v>
      </c>
      <c r="E192" s="12">
        <f>'001 pr. asignavimai'!Q284</f>
        <v>46</v>
      </c>
      <c r="F192" s="104">
        <f>'001 pr. asignavimai'!R284</f>
        <v>46</v>
      </c>
      <c r="G192" s="227"/>
    </row>
    <row r="193" spans="1:7" ht="15" x14ac:dyDescent="0.2">
      <c r="A193" s="15" t="s">
        <v>223</v>
      </c>
      <c r="B193" s="218" t="str">
        <f>'001 pr. asignavimai'!D287</f>
        <v>Futbolo komandos FK "Babrungas" rėmimas</v>
      </c>
      <c r="C193" s="218"/>
      <c r="D193" s="218"/>
      <c r="E193" s="218"/>
      <c r="F193" s="218"/>
      <c r="G193" s="225" t="s">
        <v>25</v>
      </c>
    </row>
    <row r="194" spans="1:7" ht="15" x14ac:dyDescent="0.2">
      <c r="A194" s="12" t="str">
        <f>'001 pr. asignavimai'!M287</f>
        <v>V-001-05-01-04-01</v>
      </c>
      <c r="B194" s="13" t="str">
        <f>'001 pr. asignavimai'!N287</f>
        <v xml:space="preserve">Sužaistų rungtynių skaičius </v>
      </c>
      <c r="C194" s="12" t="str">
        <f>'001 pr. asignavimai'!O287</f>
        <v>vnt.</v>
      </c>
      <c r="D194" s="12">
        <f>'001 pr. asignavimai'!P287</f>
        <v>30</v>
      </c>
      <c r="E194" s="12">
        <f>'001 pr. asignavimai'!Q287</f>
        <v>30</v>
      </c>
      <c r="F194" s="104">
        <f>'001 pr. asignavimai'!R287</f>
        <v>30</v>
      </c>
      <c r="G194" s="227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2024-07-10T11:40:01Z</dcterms:modified>
</cp:coreProperties>
</file>